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zaiane.silva\AppData\Local\Microsoft\Windows\Temporary Internet Files\Content.Outlook\Z5GVQHWX\"/>
    </mc:Choice>
  </mc:AlternateContent>
  <bookViews>
    <workbookView xWindow="240" yWindow="300" windowWidth="14955" windowHeight="8190"/>
  </bookViews>
  <sheets>
    <sheet name="2018" sheetId="19" r:id="rId1"/>
    <sheet name="Ajuste do nome" sheetId="21" state="hidden" r:id="rId2"/>
    <sheet name="Cálc. Reaj. 2018 - Mensal. 2017" sheetId="18" state="hidden" r:id="rId3"/>
    <sheet name="Aprimoramento" sheetId="20" r:id="rId4"/>
  </sheets>
  <definedNames>
    <definedName name="_xlnm._FilterDatabase" localSheetId="0" hidden="1">'2018'!$B$7:$G$7</definedName>
    <definedName name="_xlnm._FilterDatabase" localSheetId="2" hidden="1">'Cálc. Reaj. 2018 - Mensal. 2017'!$J$6:$J$30</definedName>
    <definedName name="_xlnm.Print_Area" localSheetId="0">'2018'!$B$1:$G$49</definedName>
    <definedName name="_xlnm.Print_Area" localSheetId="2">'Cálc. Reaj. 2018 - Mensal. 2017'!$B$2:$G$41</definedName>
  </definedNames>
  <calcPr calcId="152511"/>
</workbook>
</file>

<file path=xl/calcChain.xml><?xml version="1.0" encoding="utf-8"?>
<calcChain xmlns="http://schemas.openxmlformats.org/spreadsheetml/2006/main">
  <c r="D40" i="19" l="1"/>
  <c r="E40" i="19" s="1"/>
  <c r="D39" i="19" l="1"/>
  <c r="E39" i="19" s="1"/>
  <c r="D38" i="19"/>
  <c r="E38" i="19" s="1"/>
  <c r="F15" i="19" l="1"/>
  <c r="D15" i="19" s="1"/>
  <c r="E15" i="19" s="1"/>
  <c r="G15" i="19"/>
  <c r="F16" i="19"/>
  <c r="D16" i="19" s="1"/>
  <c r="E16" i="19" s="1"/>
  <c r="G16" i="19"/>
  <c r="F17" i="19"/>
  <c r="D17" i="19" s="1"/>
  <c r="E17" i="19" s="1"/>
  <c r="G17" i="19"/>
  <c r="D37" i="19" l="1"/>
  <c r="E37" i="19" s="1"/>
  <c r="D35" i="19" l="1"/>
  <c r="E35" i="19" l="1"/>
  <c r="D36" i="19"/>
  <c r="E36" i="19" l="1"/>
  <c r="D34" i="19" l="1"/>
  <c r="D33" i="19"/>
  <c r="D32" i="19"/>
  <c r="D31" i="19"/>
  <c r="E31" i="19" l="1"/>
  <c r="E32" i="19"/>
  <c r="E33" i="19"/>
  <c r="E34" i="19"/>
  <c r="H4" i="20" l="1"/>
  <c r="H5" i="20"/>
  <c r="Q31" i="18" l="1"/>
  <c r="O8" i="18" l="1"/>
  <c r="G8" i="19" s="1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Q8" i="18" l="1"/>
  <c r="N8" i="18"/>
  <c r="F23" i="19"/>
  <c r="F22" i="19"/>
  <c r="F18" i="19"/>
  <c r="F14" i="19"/>
  <c r="F10" i="19"/>
  <c r="F28" i="19"/>
  <c r="F24" i="19"/>
  <c r="F20" i="19"/>
  <c r="F12" i="19"/>
  <c r="F27" i="19"/>
  <c r="F19" i="19"/>
  <c r="F11" i="19"/>
  <c r="D30" i="18"/>
  <c r="E30" i="18" s="1"/>
  <c r="F29" i="19"/>
  <c r="F25" i="19"/>
  <c r="F21" i="19"/>
  <c r="F13" i="19"/>
  <c r="F9" i="19"/>
  <c r="L8" i="18"/>
  <c r="D18" i="19" l="1"/>
  <c r="D21" i="19"/>
  <c r="D26" i="19"/>
  <c r="D13" i="19"/>
  <c r="D27" i="19"/>
  <c r="D11" i="19"/>
  <c r="D10" i="19"/>
  <c r="D29" i="19"/>
  <c r="D24" i="19"/>
  <c r="D23" i="19"/>
  <c r="M8" i="18"/>
  <c r="R8" i="18" s="1"/>
  <c r="D12" i="19"/>
  <c r="D14" i="19"/>
  <c r="T30" i="18"/>
  <c r="V30" i="18" s="1"/>
  <c r="D9" i="19"/>
  <c r="D25" i="19"/>
  <c r="D19" i="19"/>
  <c r="D20" i="19"/>
  <c r="D28" i="19"/>
  <c r="D22" i="19"/>
  <c r="Q30" i="18"/>
  <c r="W8" i="18" l="1"/>
  <c r="E22" i="19"/>
  <c r="E20" i="19"/>
  <c r="E25" i="19"/>
  <c r="E9" i="19"/>
  <c r="E24" i="19"/>
  <c r="E10" i="19"/>
  <c r="E27" i="19"/>
  <c r="E26" i="19"/>
  <c r="X26" i="18" s="1"/>
  <c r="E21" i="19"/>
  <c r="D30" i="19"/>
  <c r="E14" i="19"/>
  <c r="E12" i="19"/>
  <c r="E28" i="19"/>
  <c r="E19" i="19"/>
  <c r="E23" i="19"/>
  <c r="E29" i="19"/>
  <c r="E11" i="19"/>
  <c r="E13" i="19"/>
  <c r="E18" i="19"/>
  <c r="L30" i="18"/>
  <c r="M30" i="18" s="1"/>
  <c r="W30" i="18" s="1"/>
  <c r="E30" i="19" l="1"/>
  <c r="R30" i="18"/>
  <c r="P30" i="18"/>
  <c r="X30" i="18" l="1"/>
  <c r="Y30" i="18" s="1"/>
  <c r="O9" i="18"/>
  <c r="G9" i="19" s="1"/>
  <c r="O10" i="18"/>
  <c r="G10" i="19" s="1"/>
  <c r="O11" i="18"/>
  <c r="G11" i="19" s="1"/>
  <c r="O12" i="18"/>
  <c r="G12" i="19" s="1"/>
  <c r="O13" i="18"/>
  <c r="G13" i="19" s="1"/>
  <c r="O14" i="18"/>
  <c r="G14" i="19" s="1"/>
  <c r="O15" i="18"/>
  <c r="O16" i="18"/>
  <c r="O17" i="18"/>
  <c r="O18" i="18"/>
  <c r="G18" i="19" s="1"/>
  <c r="O19" i="18"/>
  <c r="G19" i="19" s="1"/>
  <c r="O20" i="18"/>
  <c r="G20" i="19" s="1"/>
  <c r="O21" i="18"/>
  <c r="G21" i="19" s="1"/>
  <c r="O22" i="18"/>
  <c r="G22" i="19" s="1"/>
  <c r="O23" i="18"/>
  <c r="G23" i="19" s="1"/>
  <c r="O24" i="18"/>
  <c r="G24" i="19" s="1"/>
  <c r="O25" i="18"/>
  <c r="G25" i="19" s="1"/>
  <c r="O26" i="18"/>
  <c r="O27" i="18"/>
  <c r="G27" i="19" s="1"/>
  <c r="O28" i="18"/>
  <c r="G28" i="19" s="1"/>
  <c r="O29" i="18"/>
  <c r="G29" i="19" s="1"/>
  <c r="D8" i="18"/>
  <c r="X28" i="18" l="1"/>
  <c r="X24" i="18"/>
  <c r="X20" i="18"/>
  <c r="X16" i="18"/>
  <c r="X12" i="18"/>
  <c r="X27" i="18"/>
  <c r="X23" i="18"/>
  <c r="X19" i="18"/>
  <c r="X15" i="18"/>
  <c r="X11" i="18"/>
  <c r="X22" i="18"/>
  <c r="X18" i="18"/>
  <c r="X14" i="18"/>
  <c r="X10" i="18"/>
  <c r="X29" i="18"/>
  <c r="X25" i="18"/>
  <c r="X21" i="18"/>
  <c r="X17" i="18"/>
  <c r="X13" i="18"/>
  <c r="X9" i="18"/>
  <c r="P8" i="18"/>
  <c r="E8" i="18"/>
  <c r="T8" i="18" s="1"/>
  <c r="V8" i="18" s="1"/>
  <c r="F8" i="19" l="1"/>
  <c r="L27" i="18"/>
  <c r="D27" i="18"/>
  <c r="D21" i="18"/>
  <c r="L21" i="18"/>
  <c r="D25" i="18"/>
  <c r="L25" i="18"/>
  <c r="L10" i="18"/>
  <c r="D22" i="18"/>
  <c r="L22" i="18"/>
  <c r="L12" i="18"/>
  <c r="L17" i="18"/>
  <c r="D23" i="18"/>
  <c r="L23" i="18"/>
  <c r="L11" i="18"/>
  <c r="L9" i="18"/>
  <c r="D11" i="18"/>
  <c r="L13" i="18"/>
  <c r="D14" i="18"/>
  <c r="L14" i="18"/>
  <c r="D10" i="18"/>
  <c r="D15" i="18"/>
  <c r="L15" i="18"/>
  <c r="D16" i="18"/>
  <c r="L16" i="18"/>
  <c r="D28" i="18"/>
  <c r="L28" i="18"/>
  <c r="D29" i="18"/>
  <c r="L29" i="18"/>
  <c r="D26" i="18"/>
  <c r="L26" i="18"/>
  <c r="D18" i="18"/>
  <c r="L18" i="18"/>
  <c r="D12" i="18"/>
  <c r="D20" i="18"/>
  <c r="L20" i="18"/>
  <c r="D24" i="18"/>
  <c r="L24" i="18"/>
  <c r="D19" i="18"/>
  <c r="L19" i="18"/>
  <c r="D9" i="18"/>
  <c r="D17" i="18"/>
  <c r="D13" i="18"/>
  <c r="M28" i="18" l="1"/>
  <c r="R28" i="18" s="1"/>
  <c r="M12" i="18"/>
  <c r="M24" i="18"/>
  <c r="R24" i="18" s="1"/>
  <c r="W24" i="18"/>
  <c r="Y24" i="18" s="1"/>
  <c r="M23" i="18"/>
  <c r="W23" i="18" s="1"/>
  <c r="Y23" i="18" s="1"/>
  <c r="M27" i="18"/>
  <c r="M19" i="18"/>
  <c r="R19" i="18" s="1"/>
  <c r="M20" i="18"/>
  <c r="M14" i="18"/>
  <c r="R14" i="18" s="1"/>
  <c r="M9" i="18"/>
  <c r="M17" i="18"/>
  <c r="W17" i="18" s="1"/>
  <c r="Y17" i="18" s="1"/>
  <c r="M10" i="18"/>
  <c r="W10" i="18" s="1"/>
  <c r="Y10" i="18" s="1"/>
  <c r="M26" i="18"/>
  <c r="W26" i="18" s="1"/>
  <c r="Y26" i="18" s="1"/>
  <c r="M15" i="18"/>
  <c r="R15" i="18" s="1"/>
  <c r="M11" i="18"/>
  <c r="W11" i="18" s="1"/>
  <c r="Y11" i="18" s="1"/>
  <c r="M25" i="18"/>
  <c r="M13" i="18"/>
  <c r="W13" i="18"/>
  <c r="Y13" i="18" s="1"/>
  <c r="M22" i="18"/>
  <c r="R22" i="18" s="1"/>
  <c r="M18" i="18"/>
  <c r="W18" i="18"/>
  <c r="Y18" i="18" s="1"/>
  <c r="M29" i="18"/>
  <c r="R29" i="18" s="1"/>
  <c r="W29" i="18"/>
  <c r="Y29" i="18" s="1"/>
  <c r="M16" i="18"/>
  <c r="W16" i="18"/>
  <c r="Y16" i="18" s="1"/>
  <c r="M21" i="18"/>
  <c r="D8" i="19"/>
  <c r="E9" i="18"/>
  <c r="T9" i="18" s="1"/>
  <c r="V9" i="18" s="1"/>
  <c r="E24" i="18"/>
  <c r="T24" i="18" s="1"/>
  <c r="V24" i="18" s="1"/>
  <c r="E10" i="18"/>
  <c r="T10" i="18" s="1"/>
  <c r="V10" i="18" s="1"/>
  <c r="E11" i="18"/>
  <c r="T11" i="18" s="1"/>
  <c r="V11" i="18" s="1"/>
  <c r="E23" i="18"/>
  <c r="T23" i="18" s="1"/>
  <c r="V23" i="18" s="1"/>
  <c r="E26" i="18"/>
  <c r="T26" i="18" s="1"/>
  <c r="V26" i="18" s="1"/>
  <c r="E29" i="18"/>
  <c r="T29" i="18" s="1"/>
  <c r="V29" i="18" s="1"/>
  <c r="E16" i="18"/>
  <c r="T16" i="18" s="1"/>
  <c r="V16" i="18" s="1"/>
  <c r="E21" i="18"/>
  <c r="T21" i="18" s="1"/>
  <c r="V21" i="18" s="1"/>
  <c r="E13" i="18"/>
  <c r="T13" i="18" s="1"/>
  <c r="V13" i="18" s="1"/>
  <c r="E19" i="18"/>
  <c r="T19" i="18" s="1"/>
  <c r="V19" i="18" s="1"/>
  <c r="E20" i="18"/>
  <c r="T20" i="18" s="1"/>
  <c r="V20" i="18" s="1"/>
  <c r="E14" i="18"/>
  <c r="T14" i="18" s="1"/>
  <c r="V14" i="18" s="1"/>
  <c r="E22" i="18"/>
  <c r="T22" i="18" s="1"/>
  <c r="V22" i="18" s="1"/>
  <c r="E27" i="18"/>
  <c r="T27" i="18" s="1"/>
  <c r="V27" i="18" s="1"/>
  <c r="E17" i="18"/>
  <c r="T17" i="18" s="1"/>
  <c r="V17" i="18" s="1"/>
  <c r="E12" i="18"/>
  <c r="T12" i="18" s="1"/>
  <c r="V12" i="18" s="1"/>
  <c r="E18" i="18"/>
  <c r="T18" i="18" s="1"/>
  <c r="V18" i="18" s="1"/>
  <c r="E28" i="18"/>
  <c r="T28" i="18" s="1"/>
  <c r="V28" i="18" s="1"/>
  <c r="E15" i="18"/>
  <c r="T15" i="18" s="1"/>
  <c r="V15" i="18" s="1"/>
  <c r="E25" i="18"/>
  <c r="T25" i="18" s="1"/>
  <c r="V25" i="18" s="1"/>
  <c r="P24" i="18"/>
  <c r="R13" i="18"/>
  <c r="P13" i="18"/>
  <c r="P23" i="18"/>
  <c r="R17" i="18"/>
  <c r="P17" i="18"/>
  <c r="P10" i="18"/>
  <c r="P27" i="18"/>
  <c r="R26" i="18"/>
  <c r="P26" i="18"/>
  <c r="P29" i="18"/>
  <c r="R16" i="18"/>
  <c r="P16" i="18"/>
  <c r="R12" i="18"/>
  <c r="P12" i="18"/>
  <c r="P21" i="18"/>
  <c r="P19" i="18"/>
  <c r="R20" i="18"/>
  <c r="P20" i="18"/>
  <c r="P14" i="18"/>
  <c r="R9" i="18"/>
  <c r="P9" i="18"/>
  <c r="P22" i="18"/>
  <c r="P18" i="18"/>
  <c r="P28" i="18"/>
  <c r="P15" i="18"/>
  <c r="P11" i="18"/>
  <c r="P25" i="18"/>
  <c r="Q18" i="18"/>
  <c r="Q28" i="18"/>
  <c r="Q15" i="18"/>
  <c r="Q11" i="18"/>
  <c r="Q25" i="18"/>
  <c r="Q24" i="18"/>
  <c r="Q13" i="18"/>
  <c r="Q23" i="18"/>
  <c r="Q17" i="18"/>
  <c r="Q10" i="18"/>
  <c r="Q27" i="18"/>
  <c r="Q26" i="18"/>
  <c r="Q29" i="18"/>
  <c r="Q16" i="18"/>
  <c r="Q12" i="18"/>
  <c r="Q21" i="18"/>
  <c r="Q19" i="18"/>
  <c r="Q20" i="18"/>
  <c r="Q14" i="18"/>
  <c r="Q9" i="18"/>
  <c r="Q22" i="18"/>
  <c r="R11" i="18" l="1"/>
  <c r="R23" i="18"/>
  <c r="R27" i="18"/>
  <c r="W14" i="18"/>
  <c r="Y14" i="18" s="1"/>
  <c r="W19" i="18"/>
  <c r="Y19" i="18" s="1"/>
  <c r="E8" i="19"/>
  <c r="X8" i="18" s="1"/>
  <c r="Y8" i="18" s="1"/>
  <c r="W25" i="18"/>
  <c r="Y25" i="18" s="1"/>
  <c r="W27" i="18"/>
  <c r="Y27" i="18" s="1"/>
  <c r="W12" i="18"/>
  <c r="Y12" i="18" s="1"/>
  <c r="R25" i="18"/>
  <c r="R18" i="18"/>
  <c r="R21" i="18"/>
  <c r="R10" i="18"/>
  <c r="W21" i="18"/>
  <c r="Y21" i="18" s="1"/>
  <c r="W22" i="18"/>
  <c r="Y22" i="18" s="1"/>
  <c r="W15" i="18"/>
  <c r="Y15" i="18" s="1"/>
  <c r="W9" i="18"/>
  <c r="Y9" i="18" s="1"/>
  <c r="W20" i="18"/>
  <c r="Y20" i="18" s="1"/>
  <c r="W28" i="18"/>
  <c r="Y28" i="18" s="1"/>
</calcChain>
</file>

<file path=xl/sharedStrings.xml><?xml version="1.0" encoding="utf-8"?>
<sst xmlns="http://schemas.openxmlformats.org/spreadsheetml/2006/main" count="174" uniqueCount="110">
  <si>
    <t>Mensalidade a Pagar</t>
  </si>
  <si>
    <t>Mensalidade</t>
  </si>
  <si>
    <t>Código</t>
  </si>
  <si>
    <t>**Número de Parcelas</t>
  </si>
  <si>
    <t>Curso</t>
  </si>
  <si>
    <t>*Estimulo Adimplência</t>
  </si>
  <si>
    <r>
      <t xml:space="preserve">Cursos de Pós Graduação </t>
    </r>
    <r>
      <rPr>
        <b/>
        <i/>
        <sz val="12"/>
        <rFont val="Arial"/>
        <family val="2"/>
      </rPr>
      <t>Lato Sensu</t>
    </r>
    <r>
      <rPr>
        <b/>
        <sz val="12"/>
        <rFont val="Arial"/>
        <family val="2"/>
      </rPr>
      <t xml:space="preserve"> na modalidade Presencial</t>
    </r>
  </si>
  <si>
    <t>** A partir da décima terceira parcela, quando for o caso, o valor será reajustado conforme parágrafo Primeiro, da cláusula Onze.</t>
  </si>
  <si>
    <t>* Conforme clausula Doze, parágrafos Quarto e Quinto do Contrato de Adesão - Prestação de Serviços.</t>
  </si>
  <si>
    <t>Filosofia Contemporânea e História</t>
  </si>
  <si>
    <t>Direitos Difusos e Coletivos</t>
  </si>
  <si>
    <t>Ortodontia</t>
  </si>
  <si>
    <t>Psicopedagogia Clínica e Institucional</t>
  </si>
  <si>
    <t>Educação Infantil</t>
  </si>
  <si>
    <t xml:space="preserve">Procurador Geral </t>
  </si>
  <si>
    <t>Assessoria Executiva</t>
  </si>
  <si>
    <t>Controladoria e Finanças</t>
  </si>
  <si>
    <t>Língua Inglesa</t>
  </si>
  <si>
    <t>Comunicação Empresarial</t>
  </si>
  <si>
    <t>Clínica Médica de Cães e Gatos</t>
  </si>
  <si>
    <t>Cirurgia de Pequenos Animais</t>
  </si>
  <si>
    <t>Alfabetização e Letramento</t>
  </si>
  <si>
    <t>Gestão de Eventos</t>
  </si>
  <si>
    <t>Administração Hospitalar</t>
  </si>
  <si>
    <t>Endodontia</t>
  </si>
  <si>
    <t>Direito Educacional</t>
  </si>
  <si>
    <t>Gestão de Mídias Digitais</t>
  </si>
  <si>
    <t>Citologia Diagnóstica</t>
  </si>
  <si>
    <t>Currículo</t>
  </si>
  <si>
    <t>Carga horária</t>
  </si>
  <si>
    <t>Adimplência</t>
  </si>
  <si>
    <t>Observações</t>
  </si>
  <si>
    <t>REAJUSTE 2017</t>
  </si>
  <si>
    <t>Prof. Dr. Fabio Botelho Josgrilberg</t>
  </si>
  <si>
    <t>São Bernardo do Campo, 03 de novembro de 2016</t>
  </si>
  <si>
    <t>Gestão Inteligente: Liderança, Coaching &amp; Inovação</t>
  </si>
  <si>
    <t>Aprimoramento da saúde</t>
  </si>
  <si>
    <t>Parcelas</t>
  </si>
  <si>
    <t>Valor 2015</t>
  </si>
  <si>
    <t>Valor 2016</t>
  </si>
  <si>
    <t>Valor 2017</t>
  </si>
  <si>
    <t>Logística Empresarial e Supply Chain</t>
  </si>
  <si>
    <t>Gestão Empresarial</t>
  </si>
  <si>
    <t>Gestão Estratégica de Pessoas e Psicologia Organizacional</t>
  </si>
  <si>
    <t>Relações Trabalhistas e Gestão do Passivo</t>
  </si>
  <si>
    <t>1ª Entrada 2017</t>
  </si>
  <si>
    <t>Preços vigentes para ingresso ano de 2017</t>
  </si>
  <si>
    <t>São Bernardo do Campo, 12 de setembro de 2017</t>
  </si>
  <si>
    <t>Robson Ramos de Aguiar</t>
  </si>
  <si>
    <t>Diretor Geral</t>
  </si>
  <si>
    <t>Oferta</t>
  </si>
  <si>
    <t>Check Edital 2017</t>
  </si>
  <si>
    <t>Check Reajuste</t>
  </si>
  <si>
    <t>Check Adimplência</t>
  </si>
  <si>
    <t>PREÇOS 2018</t>
  </si>
  <si>
    <t>Valor 2018</t>
  </si>
  <si>
    <t>Check Edital 2018</t>
  </si>
  <si>
    <t>Novo</t>
  </si>
  <si>
    <t>Terapias Alternativas Aplicadas a Estética</t>
  </si>
  <si>
    <t>Farmácia Estética</t>
  </si>
  <si>
    <t>Precificação Nova para 2018</t>
  </si>
  <si>
    <t>Gestão de Riscos em Seguros</t>
  </si>
  <si>
    <t>Houve solicitação de um professor para alteração do nome de cursos do Lato Sensu.  A Luana que nos lê em cópia já está contactando o Marketing e o Acadêmico. </t>
  </si>
  <si>
    <t>Seguem as alterações solicitadas:</t>
  </si>
  <si>
    <t>Antigo nome 1: Recursos Tecnológicos de Correntes Aplicados a Estética</t>
  </si>
  <si>
    <r>
      <t>Novo nome : </t>
    </r>
    <r>
      <rPr>
        <b/>
        <sz val="11"/>
        <color rgb="FF1F497D"/>
        <rFont val="Calibri"/>
        <family val="2"/>
      </rPr>
      <t>Tecnologia Instrumental e cosmetologia Aplicada a cosmética</t>
    </r>
  </si>
  <si>
    <t>Antigo Nome 2: Métodos Cirúrgicos Não Invasivos</t>
  </si>
  <si>
    <r>
      <t>Novo nome: </t>
    </r>
    <r>
      <rPr>
        <b/>
        <sz val="11"/>
        <color rgb="FF1F497D"/>
        <rFont val="Calibri"/>
        <family val="2"/>
      </rPr>
      <t>Métodos Invasivos Não Cirúrgicos Aplicados a Estética</t>
    </r>
  </si>
  <si>
    <t>Antigo Nome 3: Clínica e Prescrição Farmacêutica</t>
  </si>
  <si>
    <r>
      <t>Novo nome: </t>
    </r>
    <r>
      <rPr>
        <b/>
        <sz val="11"/>
        <color rgb="FF1F497D"/>
        <rFont val="Calibri"/>
        <family val="2"/>
      </rPr>
      <t>Farmácia Clínica e Prescrição Farmacêutica</t>
    </r>
  </si>
  <si>
    <t>Att,</t>
  </si>
  <si>
    <t>Leonardo de Souza</t>
  </si>
  <si>
    <r>
      <t>De:</t>
    </r>
    <r>
      <rPr>
        <sz val="11"/>
        <rFont val="Calibri"/>
        <family val="2"/>
      </rPr>
      <t xml:space="preserve"> Leonardo de Souza</t>
    </r>
  </si>
  <si>
    <r>
      <t>Enviada em:</t>
    </r>
    <r>
      <rPr>
        <sz val="11"/>
        <rFont val="Calibri"/>
        <family val="2"/>
      </rPr>
      <t xml:space="preserve"> terça-feira, 21 de novembro de 2017 09:28</t>
    </r>
  </si>
  <si>
    <r>
      <t>Para:</t>
    </r>
    <r>
      <rPr>
        <sz val="11"/>
        <rFont val="Calibri"/>
        <family val="2"/>
      </rPr>
      <t xml:space="preserve"> Zaiane Costa Silva &lt;zaiane.silva@metodista.br&gt;</t>
    </r>
  </si>
  <si>
    <r>
      <t>Cc:</t>
    </r>
    <r>
      <rPr>
        <sz val="11"/>
        <rFont val="Calibri"/>
        <family val="2"/>
      </rPr>
      <t xml:space="preserve"> Luana da Conceicao Silva &lt;luana.silva@metodista.br&gt;; Fabiana Montagnoli &lt;fabiana.montagnoli@metodista.br&gt;</t>
    </r>
  </si>
  <si>
    <r>
      <t>Assunto:</t>
    </r>
    <r>
      <rPr>
        <sz val="11"/>
        <rFont val="Calibri"/>
        <family val="2"/>
      </rPr>
      <t xml:space="preserve"> Re: Preços IMS 2018 - Lato Presencial e EAD</t>
    </r>
  </si>
  <si>
    <t>Olá Zaiane, bom dia!</t>
  </si>
  <si>
    <t>Tecnologia Instrumental e Cosmetologia Aplicada a Cosmética</t>
  </si>
  <si>
    <t>Métodos Invasivos não Cirúrgicos Aplicados a Estética</t>
  </si>
  <si>
    <t>Farmácia Clínica e Prescrição Farmacêutica</t>
  </si>
  <si>
    <t xml:space="preserve"> Excluído da oferta em 22/11/2017</t>
  </si>
  <si>
    <t>Economia de Empresas</t>
  </si>
  <si>
    <t>Inteligência estratégica em Gestão de condomínios</t>
  </si>
  <si>
    <t>Marketing</t>
  </si>
  <si>
    <t>Comunicação e Marketing Digital</t>
  </si>
  <si>
    <t>Preços vigentes para ingresso no segundo semestre de 2018</t>
  </si>
  <si>
    <t>10061Administração Hospitalar377,6649746192895,6649746192893437221</t>
  </si>
  <si>
    <t>10065Alfabetização e Letramento570,5583756345188,5583756345177756218</t>
  </si>
  <si>
    <t>10057Assessoria Executiva566,4974619289348,4974619289340155818</t>
  </si>
  <si>
    <t>10299Cirurgia de Pequenos Animais653,8071065989859,8071065989847764424</t>
  </si>
  <si>
    <t>10086Citologia Diagnóstica1238,5786802030518,5786802030457122018</t>
  </si>
  <si>
    <t>10296Clínica Médica de Cães e Gatos631,4720812182749,4720812182741162224</t>
  </si>
  <si>
    <t>10733Comunicação Empresarial773,60406091370611,604060913705676218</t>
  </si>
  <si>
    <t>10058Controladoria e Finanças802,03045685279212,030456852791979018</t>
  </si>
  <si>
    <t>10083Direito Educacional523,8578680203057,8578680203045751618</t>
  </si>
  <si>
    <t>10085Direitos Difusos e Coletivos750,25380710659911,25380710659973918</t>
  </si>
  <si>
    <t>10760Educação Infantil484,2639593908637,2639593908629447718</t>
  </si>
  <si>
    <t>10000Endodontia1260,9137055837618,9137055837563124226</t>
  </si>
  <si>
    <t>10743Filosofia Contemporânea e História526,9035532994927,9035532994923951918</t>
  </si>
  <si>
    <t>10063Gestão de Eventos531,9796954314727,9796954314720852418</t>
  </si>
  <si>
    <t>10084Gestão de Mídias Digitais679,18781725888310,187817258883266918</t>
  </si>
  <si>
    <t>10282Gestão Empresarial880,20304568527913,203045685279286718</t>
  </si>
  <si>
    <t>10774Gestão Estratégica de Pessoas e Psicologia Organizacional692,3857868020310,385786802030568218</t>
  </si>
  <si>
    <t>10088Gestão Inteligente: Liderança, Coaching &amp; Inovação73010,95719,0518</t>
  </si>
  <si>
    <t>10060Língua Inglesa485,2791878172597,2791878172588847818</t>
  </si>
  <si>
    <t>10079Logística Empresarial e Supply Chain771,57360406091411,573604060913776018</t>
  </si>
  <si>
    <t>10005Ortodontia1427,4111675126921,4111675126904140636</t>
  </si>
  <si>
    <t>10663Psicopedagogia Clínica e Institucional654,8223350253819,8223350253807164519</t>
  </si>
  <si>
    <t>10116Relações Trabalhistas e Gestão do Passivo937,05583756345214,055837563451892318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</si>
</sst>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000"/>
    <numFmt numFmtId="166" formatCode="0.0%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i/>
      <sz val="12"/>
      <color theme="1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9"/>
      <name val="Arial"/>
      <family val="2"/>
    </font>
    <font>
      <b/>
      <u/>
      <sz val="10"/>
      <name val="Arial"/>
      <family val="2"/>
    </font>
    <font>
      <i/>
      <sz val="10"/>
      <color rgb="FFFF0000"/>
      <name val="Arial"/>
      <family val="2"/>
    </font>
    <font>
      <sz val="12"/>
      <name val="Times New Roman"/>
      <family val="1"/>
    </font>
    <font>
      <sz val="12"/>
      <color rgb="FF000000"/>
      <name val="Calibri"/>
      <family val="2"/>
    </font>
    <font>
      <sz val="11"/>
      <color rgb="FF1F497D"/>
      <name val="Calibri"/>
      <family val="2"/>
    </font>
    <font>
      <b/>
      <sz val="11"/>
      <color rgb="FF1F497D"/>
      <name val="Calibri"/>
      <family val="2"/>
    </font>
    <font>
      <sz val="11"/>
      <color rgb="FF21212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164" fontId="1" fillId="2" borderId="0" xfId="2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3" applyFont="1" applyFill="1" applyAlignment="1">
      <alignment vertical="center" wrapText="1"/>
    </xf>
    <xf numFmtId="165" fontId="1" fillId="2" borderId="0" xfId="3" applyNumberFormat="1" applyFont="1" applyFill="1" applyAlignment="1" applyProtection="1">
      <alignment horizontal="center" vertical="center" wrapText="1"/>
      <protection hidden="1"/>
    </xf>
    <xf numFmtId="0" fontId="1" fillId="2" borderId="0" xfId="3" applyNumberFormat="1" applyFont="1" applyFill="1" applyAlignment="1" applyProtection="1">
      <alignment horizontal="left" vertical="center" wrapText="1"/>
      <protection hidden="1"/>
    </xf>
    <xf numFmtId="4" fontId="2" fillId="2" borderId="0" xfId="2" applyNumberFormat="1" applyFont="1" applyFill="1" applyAlignment="1" applyProtection="1">
      <alignment horizontal="center" vertical="center" wrapText="1"/>
      <protection hidden="1"/>
    </xf>
    <xf numFmtId="0" fontId="1" fillId="0" borderId="0" xfId="3"/>
    <xf numFmtId="0" fontId="4" fillId="2" borderId="0" xfId="3" applyFont="1" applyFill="1" applyAlignment="1">
      <alignment vertical="center" wrapText="1"/>
    </xf>
    <xf numFmtId="165" fontId="1" fillId="2" borderId="0" xfId="3" applyNumberFormat="1" applyFont="1" applyFill="1" applyAlignment="1">
      <alignment horizontal="center" vertical="center" wrapText="1"/>
    </xf>
    <xf numFmtId="0" fontId="1" fillId="2" borderId="0" xfId="3" applyNumberFormat="1" applyFont="1" applyFill="1" applyAlignment="1">
      <alignment horizontal="left" vertical="center" wrapText="1"/>
    </xf>
    <xf numFmtId="0" fontId="1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vertical="center" wrapText="1"/>
    </xf>
    <xf numFmtId="0" fontId="5" fillId="2" borderId="0" xfId="3" applyFont="1" applyFill="1" applyAlignment="1">
      <alignment horizontal="center" vertical="center" wrapText="1"/>
    </xf>
    <xf numFmtId="0" fontId="1" fillId="2" borderId="0" xfId="3" applyFont="1" applyFill="1" applyAlignment="1">
      <alignment vertical="center"/>
    </xf>
    <xf numFmtId="0" fontId="1" fillId="0" borderId="0" xfId="3" applyAlignment="1">
      <alignment vertical="center"/>
    </xf>
    <xf numFmtId="0" fontId="1" fillId="0" borderId="0" xfId="3" applyAlignment="1">
      <alignment horizontal="center" vertical="center"/>
    </xf>
    <xf numFmtId="165" fontId="8" fillId="2" borderId="0" xfId="3" applyNumberFormat="1" applyFont="1" applyFill="1" applyAlignment="1">
      <alignment horizontal="center" vertical="center"/>
    </xf>
    <xf numFmtId="4" fontId="8" fillId="2" borderId="0" xfId="3" applyNumberFormat="1" applyFont="1" applyFill="1" applyAlignment="1">
      <alignment horizontal="center" vertical="center"/>
    </xf>
    <xf numFmtId="0" fontId="5" fillId="2" borderId="0" xfId="3" applyFont="1" applyFill="1" applyAlignment="1">
      <alignment vertical="center"/>
    </xf>
    <xf numFmtId="10" fontId="9" fillId="2" borderId="0" xfId="1" applyNumberFormat="1" applyFont="1" applyFill="1" applyAlignment="1">
      <alignment horizontal="center" vertical="center"/>
    </xf>
    <xf numFmtId="0" fontId="3" fillId="2" borderId="0" xfId="3" applyFont="1" applyFill="1" applyAlignment="1">
      <alignment horizontal="justify" vertical="center" wrapText="1"/>
    </xf>
    <xf numFmtId="0" fontId="1" fillId="2" borderId="0" xfId="3" applyFont="1" applyFill="1" applyAlignment="1">
      <alignment horizontal="justify" vertical="center" wrapText="1"/>
    </xf>
    <xf numFmtId="0" fontId="1" fillId="4" borderId="0" xfId="3" applyFill="1"/>
    <xf numFmtId="0" fontId="2" fillId="4" borderId="0" xfId="3" applyFont="1" applyFill="1" applyAlignment="1">
      <alignment horizontal="center" vertical="center" wrapText="1"/>
    </xf>
    <xf numFmtId="0" fontId="1" fillId="4" borderId="0" xfId="3" applyFill="1" applyAlignment="1">
      <alignment vertical="center"/>
    </xf>
    <xf numFmtId="0" fontId="1" fillId="4" borderId="0" xfId="3" applyFill="1" applyAlignment="1">
      <alignment horizontal="center" vertical="center"/>
    </xf>
    <xf numFmtId="0" fontId="1" fillId="4" borderId="1" xfId="0" applyNumberFormat="1" applyFont="1" applyFill="1" applyBorder="1" applyAlignment="1">
      <alignment vertical="center"/>
    </xf>
    <xf numFmtId="165" fontId="1" fillId="2" borderId="1" xfId="3" applyNumberFormat="1" applyFont="1" applyFill="1" applyBorder="1" applyAlignment="1">
      <alignment horizontal="center" vertical="center" wrapText="1"/>
    </xf>
    <xf numFmtId="4" fontId="1" fillId="4" borderId="1" xfId="3" applyNumberFormat="1" applyFont="1" applyFill="1" applyBorder="1" applyAlignment="1">
      <alignment horizontal="right" vertical="center"/>
    </xf>
    <xf numFmtId="1" fontId="1" fillId="4" borderId="1" xfId="1" applyNumberFormat="1" applyFont="1" applyFill="1" applyBorder="1" applyAlignment="1">
      <alignment horizontal="right" vertical="center"/>
    </xf>
    <xf numFmtId="165" fontId="6" fillId="2" borderId="0" xfId="0" applyNumberFormat="1" applyFont="1" applyFill="1" applyAlignment="1">
      <alignment vertical="center" wrapText="1"/>
    </xf>
    <xf numFmtId="165" fontId="5" fillId="3" borderId="1" xfId="2" applyNumberFormat="1" applyFont="1" applyFill="1" applyBorder="1" applyAlignment="1">
      <alignment horizontal="center" vertical="center" wrapText="1"/>
    </xf>
    <xf numFmtId="164" fontId="5" fillId="3" borderId="1" xfId="2" applyFont="1" applyFill="1" applyBorder="1" applyAlignment="1">
      <alignment horizontal="center" vertical="center" wrapText="1"/>
    </xf>
    <xf numFmtId="0" fontId="5" fillId="3" borderId="4" xfId="3" applyNumberFormat="1" applyFont="1" applyFill="1" applyBorder="1" applyAlignment="1" applyProtection="1">
      <alignment horizontal="center" vertical="center" wrapText="1"/>
      <protection hidden="1"/>
    </xf>
    <xf numFmtId="165" fontId="1" fillId="2" borderId="0" xfId="3" applyNumberFormat="1" applyFont="1" applyFill="1" applyAlignment="1">
      <alignment horizontal="left" wrapText="1"/>
    </xf>
    <xf numFmtId="0" fontId="1" fillId="0" borderId="1" xfId="2" applyNumberFormat="1" applyFont="1" applyFill="1" applyBorder="1" applyAlignment="1" applyProtection="1">
      <alignment vertical="center"/>
      <protection hidden="1"/>
    </xf>
    <xf numFmtId="0" fontId="1" fillId="0" borderId="1" xfId="3" applyNumberFormat="1" applyFont="1" applyFill="1" applyBorder="1" applyAlignment="1">
      <alignment vertical="center"/>
    </xf>
    <xf numFmtId="0" fontId="1" fillId="0" borderId="1" xfId="3" applyNumberFormat="1" applyFont="1" applyFill="1" applyBorder="1" applyAlignment="1">
      <alignment horizontal="left" vertical="center" wrapText="1"/>
    </xf>
    <xf numFmtId="0" fontId="1" fillId="0" borderId="1" xfId="3" applyNumberFormat="1" applyFont="1" applyFill="1" applyBorder="1" applyAlignment="1">
      <alignment horizontal="left" vertical="center"/>
    </xf>
    <xf numFmtId="0" fontId="1" fillId="0" borderId="1" xfId="3" applyFont="1" applyFill="1" applyBorder="1" applyAlignment="1">
      <alignment vertical="center"/>
    </xf>
    <xf numFmtId="0" fontId="10" fillId="4" borderId="0" xfId="0" applyFont="1" applyFill="1" applyAlignment="1">
      <alignment horizontal="center"/>
    </xf>
    <xf numFmtId="165" fontId="3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11" fillId="5" borderId="1" xfId="2" applyNumberFormat="1" applyFont="1" applyFill="1" applyBorder="1" applyAlignment="1" applyProtection="1">
      <alignment horizontal="center" vertical="center" wrapText="1"/>
      <protection hidden="1"/>
    </xf>
    <xf numFmtId="4" fontId="1" fillId="2" borderId="1" xfId="2" applyNumberFormat="1" applyFont="1" applyFill="1" applyBorder="1" applyAlignment="1" applyProtection="1">
      <alignment horizontal="center" vertical="center"/>
      <protection hidden="1"/>
    </xf>
    <xf numFmtId="4" fontId="1" fillId="2" borderId="0" xfId="2" applyNumberFormat="1" applyFont="1" applyFill="1" applyBorder="1" applyAlignment="1" applyProtection="1">
      <alignment horizontal="center" vertical="center"/>
      <protection hidden="1"/>
    </xf>
    <xf numFmtId="0" fontId="1" fillId="4" borderId="0" xfId="3" applyFill="1" applyBorder="1"/>
    <xf numFmtId="0" fontId="1" fillId="0" borderId="0" xfId="3" applyBorder="1"/>
    <xf numFmtId="165" fontId="1" fillId="2" borderId="0" xfId="3" applyNumberFormat="1" applyFont="1" applyFill="1" applyBorder="1" applyAlignment="1">
      <alignment horizontal="center" vertical="center" wrapText="1"/>
    </xf>
    <xf numFmtId="0" fontId="1" fillId="2" borderId="0" xfId="3" applyNumberFormat="1" applyFont="1" applyFill="1" applyBorder="1" applyAlignment="1">
      <alignment horizontal="left" vertical="center" wrapText="1"/>
    </xf>
    <xf numFmtId="164" fontId="1" fillId="2" borderId="0" xfId="2" applyFont="1" applyFill="1" applyBorder="1" applyAlignment="1">
      <alignment horizontal="center" vertical="center" wrapText="1"/>
    </xf>
    <xf numFmtId="1" fontId="1" fillId="2" borderId="0" xfId="3" applyNumberFormat="1" applyFont="1" applyFill="1" applyBorder="1" applyAlignment="1">
      <alignment horizontal="center" vertical="center" wrapText="1"/>
    </xf>
    <xf numFmtId="4" fontId="1" fillId="0" borderId="0" xfId="3" applyNumberFormat="1"/>
    <xf numFmtId="0" fontId="12" fillId="2" borderId="0" xfId="3" applyFont="1" applyFill="1" applyAlignment="1">
      <alignment vertical="center"/>
    </xf>
    <xf numFmtId="10" fontId="6" fillId="4" borderId="1" xfId="4" applyNumberFormat="1" applyFont="1" applyFill="1" applyBorder="1" applyAlignment="1" applyProtection="1">
      <alignment horizontal="center" vertical="center"/>
      <protection hidden="1"/>
    </xf>
    <xf numFmtId="0" fontId="1" fillId="0" borderId="0" xfId="3" applyNumberFormat="1" applyFont="1" applyFill="1" applyBorder="1" applyAlignment="1">
      <alignment horizontal="left" vertical="center"/>
    </xf>
    <xf numFmtId="4" fontId="1" fillId="0" borderId="0" xfId="3" applyNumberFormat="1" applyBorder="1"/>
    <xf numFmtId="1" fontId="1" fillId="4" borderId="0" xfId="1" applyNumberFormat="1" applyFont="1" applyFill="1" applyBorder="1" applyAlignment="1">
      <alignment horizontal="right" vertical="center"/>
    </xf>
    <xf numFmtId="1" fontId="1" fillId="0" borderId="0" xfId="3" applyNumberFormat="1" applyBorder="1"/>
    <xf numFmtId="0" fontId="1" fillId="4" borderId="1" xfId="3" applyNumberFormat="1" applyFont="1" applyFill="1" applyBorder="1" applyAlignment="1">
      <alignment horizontal="center" vertical="center"/>
    </xf>
    <xf numFmtId="0" fontId="1" fillId="4" borderId="1" xfId="2" applyNumberFormat="1" applyFont="1" applyFill="1" applyBorder="1" applyAlignment="1" applyProtection="1">
      <alignment horizontal="center" vertical="center"/>
      <protection hidden="1"/>
    </xf>
    <xf numFmtId="165" fontId="1" fillId="2" borderId="1" xfId="2" applyNumberFormat="1" applyFont="1" applyFill="1" applyBorder="1" applyAlignment="1">
      <alignment horizontal="center" vertical="center"/>
    </xf>
    <xf numFmtId="0" fontId="14" fillId="4" borderId="1" xfId="3" applyNumberFormat="1" applyFont="1" applyFill="1" applyBorder="1" applyAlignment="1">
      <alignment horizontal="center" vertical="center"/>
    </xf>
    <xf numFmtId="165" fontId="1" fillId="2" borderId="1" xfId="3" applyNumberFormat="1" applyFont="1" applyFill="1" applyBorder="1" applyAlignment="1">
      <alignment horizontal="center" vertical="center"/>
    </xf>
    <xf numFmtId="164" fontId="0" fillId="0" borderId="0" xfId="2" applyFont="1"/>
    <xf numFmtId="0" fontId="5" fillId="0" borderId="0" xfId="0" applyFont="1"/>
    <xf numFmtId="0" fontId="15" fillId="6" borderId="1" xfId="0" applyFont="1" applyFill="1" applyBorder="1" applyAlignment="1">
      <alignment horizontal="right" vertical="center" wrapText="1"/>
    </xf>
    <xf numFmtId="0" fontId="15" fillId="6" borderId="1" xfId="0" applyFont="1" applyFill="1" applyBorder="1" applyAlignment="1">
      <alignment horizontal="right" vertical="center"/>
    </xf>
    <xf numFmtId="164" fontId="15" fillId="6" borderId="1" xfId="2" quotePrefix="1" applyFont="1" applyFill="1" applyBorder="1" applyAlignment="1">
      <alignment horizontal="right"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164" fontId="16" fillId="0" borderId="1" xfId="2" applyFont="1" applyBorder="1" applyAlignment="1">
      <alignment vertical="center"/>
    </xf>
    <xf numFmtId="165" fontId="3" fillId="2" borderId="0" xfId="3" applyNumberFormat="1" applyFont="1" applyFill="1" applyAlignment="1">
      <alignment vertical="center" wrapText="1"/>
    </xf>
    <xf numFmtId="0" fontId="1" fillId="4" borderId="0" xfId="3" applyNumberFormat="1" applyFont="1" applyFill="1" applyBorder="1" applyAlignment="1">
      <alignment horizontal="right" vertical="center"/>
    </xf>
    <xf numFmtId="4" fontId="1" fillId="4" borderId="0" xfId="3" applyNumberFormat="1" applyFont="1" applyFill="1" applyBorder="1" applyAlignment="1">
      <alignment horizontal="right" vertical="center"/>
    </xf>
    <xf numFmtId="10" fontId="1" fillId="0" borderId="0" xfId="1" applyNumberFormat="1"/>
    <xf numFmtId="1" fontId="1" fillId="0" borderId="0" xfId="3" applyNumberFormat="1"/>
    <xf numFmtId="3" fontId="1" fillId="2" borderId="1" xfId="2" applyNumberFormat="1" applyFont="1" applyFill="1" applyBorder="1" applyAlignment="1" applyProtection="1">
      <alignment horizontal="right" vertical="center"/>
      <protection hidden="1"/>
    </xf>
    <xf numFmtId="0" fontId="12" fillId="0" borderId="0" xfId="0" applyFont="1"/>
    <xf numFmtId="0" fontId="1" fillId="2" borderId="0" xfId="3" applyFont="1" applyFill="1" applyAlignment="1">
      <alignment horizontal="left" vertical="center" wrapText="1"/>
    </xf>
    <xf numFmtId="165" fontId="6" fillId="2" borderId="0" xfId="0" applyNumberFormat="1" applyFont="1" applyFill="1" applyAlignment="1">
      <alignment horizontal="center" vertical="center" wrapText="1"/>
    </xf>
    <xf numFmtId="165" fontId="1" fillId="2" borderId="0" xfId="3" applyNumberFormat="1" applyFont="1" applyFill="1" applyAlignment="1">
      <alignment horizontal="left" vertical="center" wrapText="1"/>
    </xf>
    <xf numFmtId="165" fontId="6" fillId="4" borderId="0" xfId="3" applyNumberFormat="1" applyFont="1" applyFill="1" applyAlignment="1">
      <alignment horizontal="center" wrapText="1"/>
    </xf>
    <xf numFmtId="165" fontId="6" fillId="4" borderId="0" xfId="3" applyNumberFormat="1" applyFont="1" applyFill="1" applyAlignment="1">
      <alignment horizontal="center" vertical="center" wrapText="1"/>
    </xf>
    <xf numFmtId="165" fontId="17" fillId="2" borderId="0" xfId="3" applyNumberFormat="1" applyFont="1" applyFill="1" applyAlignment="1">
      <alignment vertical="center" wrapText="1"/>
    </xf>
    <xf numFmtId="10" fontId="3" fillId="2" borderId="1" xfId="1" applyNumberFormat="1" applyFont="1" applyFill="1" applyBorder="1" applyAlignment="1">
      <alignment vertical="center" wrapText="1"/>
    </xf>
    <xf numFmtId="9" fontId="3" fillId="2" borderId="0" xfId="1" applyFont="1" applyFill="1" applyBorder="1" applyAlignment="1">
      <alignment vertical="center" wrapText="1"/>
    </xf>
    <xf numFmtId="164" fontId="5" fillId="3" borderId="3" xfId="2" applyFont="1" applyFill="1" applyBorder="1" applyAlignment="1">
      <alignment horizontal="center" vertical="center" wrapText="1"/>
    </xf>
    <xf numFmtId="1" fontId="1" fillId="7" borderId="3" xfId="2" applyNumberFormat="1" applyFont="1" applyFill="1" applyBorder="1" applyAlignment="1" applyProtection="1">
      <alignment horizontal="center" vertical="center" wrapText="1"/>
      <protection hidden="1"/>
    </xf>
    <xf numFmtId="1" fontId="1" fillId="2" borderId="1" xfId="3" applyNumberFormat="1" applyFont="1" applyFill="1" applyBorder="1" applyAlignment="1">
      <alignment horizontal="center" vertical="center" wrapText="1"/>
    </xf>
    <xf numFmtId="1" fontId="1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3" applyFont="1" applyBorder="1"/>
    <xf numFmtId="4" fontId="12" fillId="0" borderId="0" xfId="3" applyNumberFormat="1" applyFont="1" applyBorder="1"/>
    <xf numFmtId="1" fontId="12" fillId="0" borderId="0" xfId="3" applyNumberFormat="1" applyFont="1" applyBorder="1"/>
    <xf numFmtId="0" fontId="12" fillId="0" borderId="0" xfId="3" applyFont="1"/>
    <xf numFmtId="0" fontId="5" fillId="0" borderId="0" xfId="3" applyFont="1"/>
    <xf numFmtId="0" fontId="18" fillId="0" borderId="0" xfId="3" applyFont="1"/>
    <xf numFmtId="166" fontId="1" fillId="0" borderId="0" xfId="1" applyNumberFormat="1"/>
    <xf numFmtId="166" fontId="0" fillId="0" borderId="0" xfId="1" applyNumberFormat="1" applyFont="1"/>
    <xf numFmtId="4" fontId="12" fillId="4" borderId="1" xfId="3" applyNumberFormat="1" applyFont="1" applyFill="1" applyBorder="1" applyAlignment="1">
      <alignment horizontal="right" vertical="center"/>
    </xf>
    <xf numFmtId="1" fontId="12" fillId="4" borderId="1" xfId="1" applyNumberFormat="1" applyFont="1" applyFill="1" applyBorder="1" applyAlignment="1">
      <alignment horizontal="right" vertical="center"/>
    </xf>
    <xf numFmtId="0" fontId="12" fillId="4" borderId="1" xfId="3" applyNumberFormat="1" applyFont="1" applyFill="1" applyBorder="1" applyAlignment="1">
      <alignment horizontal="center" vertical="center"/>
    </xf>
    <xf numFmtId="0" fontId="12" fillId="0" borderId="1" xfId="3" applyNumberFormat="1" applyFont="1" applyFill="1" applyBorder="1" applyAlignment="1">
      <alignment horizontal="left" vertical="center"/>
    </xf>
    <xf numFmtId="0" fontId="19" fillId="2" borderId="0" xfId="3" applyFont="1" applyFill="1" applyAlignment="1">
      <alignment vertical="center"/>
    </xf>
    <xf numFmtId="164" fontId="5" fillId="3" borderId="1" xfId="2" applyFont="1" applyFill="1" applyBorder="1" applyAlignment="1">
      <alignment horizontal="center" wrapText="1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" fillId="0" borderId="1" xfId="3" applyNumberFormat="1" applyFont="1" applyFill="1" applyBorder="1" applyAlignment="1">
      <alignment horizontal="center" vertical="center"/>
    </xf>
    <xf numFmtId="0" fontId="27" fillId="0" borderId="5" xfId="0" applyFont="1" applyBorder="1" applyAlignment="1">
      <alignment vertical="center"/>
    </xf>
    <xf numFmtId="0" fontId="1" fillId="4" borderId="0" xfId="3" applyNumberFormat="1" applyFont="1" applyFill="1" applyBorder="1" applyAlignment="1">
      <alignment horizontal="center" vertical="center"/>
    </xf>
    <xf numFmtId="0" fontId="12" fillId="0" borderId="0" xfId="3" applyNumberFormat="1" applyFont="1" applyFill="1" applyBorder="1" applyAlignment="1">
      <alignment horizontal="left" vertical="center"/>
    </xf>
    <xf numFmtId="0" fontId="1" fillId="2" borderId="0" xfId="3" applyFont="1" applyFill="1" applyAlignment="1">
      <alignment horizontal="left" vertical="center" wrapText="1"/>
    </xf>
    <xf numFmtId="165" fontId="13" fillId="2" borderId="0" xfId="3" applyNumberFormat="1" applyFont="1" applyFill="1" applyAlignment="1">
      <alignment horizontal="left" wrapText="1"/>
    </xf>
    <xf numFmtId="165" fontId="6" fillId="4" borderId="0" xfId="3" applyNumberFormat="1" applyFont="1" applyFill="1" applyAlignment="1">
      <alignment horizontal="center" wrapText="1"/>
    </xf>
    <xf numFmtId="165" fontId="6" fillId="4" borderId="0" xfId="3" applyNumberFormat="1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0" fontId="5" fillId="2" borderId="0" xfId="3" applyFont="1" applyFill="1" applyAlignment="1">
      <alignment horizontal="left" vertical="center"/>
    </xf>
    <xf numFmtId="165" fontId="1" fillId="2" borderId="0" xfId="3" applyNumberFormat="1" applyFont="1" applyFill="1" applyAlignment="1">
      <alignment horizontal="left" vertical="center" wrapText="1"/>
    </xf>
    <xf numFmtId="0" fontId="10" fillId="4" borderId="0" xfId="0" applyFont="1" applyFill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65" fontId="3" fillId="2" borderId="0" xfId="3" applyNumberFormat="1" applyFont="1" applyFill="1" applyAlignment="1">
      <alignment horizontal="center" vertical="center"/>
    </xf>
  </cellXfs>
  <cellStyles count="5">
    <cellStyle name="Normal" xfId="0" builtinId="0"/>
    <cellStyle name="Normal 2" xfId="3"/>
    <cellStyle name="Porcentagem" xfId="1" builtinId="5"/>
    <cellStyle name="Porcentagem 3 2" xfId="4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rgb="FFFFFF00"/>
    <pageSetUpPr fitToPage="1"/>
  </sheetPr>
  <dimension ref="A1:Q54"/>
  <sheetViews>
    <sheetView showGridLines="0" tabSelected="1" workbookViewId="0">
      <pane ySplit="6" topLeftCell="A7" activePane="bottomLeft" state="frozen"/>
      <selection pane="bottomLeft" activeCell="I17" sqref="I17"/>
    </sheetView>
  </sheetViews>
  <sheetFormatPr defaultColWidth="9.140625" defaultRowHeight="12.75" x14ac:dyDescent="0.2"/>
  <cols>
    <col min="1" max="1" width="1.140625" style="15" customWidth="1"/>
    <col min="2" max="2" width="7.85546875" style="16" customWidth="1"/>
    <col min="3" max="3" width="54.140625" style="15" bestFit="1" customWidth="1"/>
    <col min="4" max="6" width="13.28515625" style="15" customWidth="1"/>
    <col min="7" max="7" width="11.85546875" style="15" customWidth="1"/>
    <col min="8" max="8" width="2.85546875" style="15" customWidth="1"/>
    <col min="9" max="13" width="13.28515625" style="7" bestFit="1" customWidth="1"/>
    <col min="14" max="16384" width="9.140625" style="7"/>
  </cols>
  <sheetData>
    <row r="1" spans="1:17" x14ac:dyDescent="0.2">
      <c r="A1" s="3"/>
      <c r="B1" s="4"/>
      <c r="C1" s="5"/>
      <c r="D1" s="6"/>
      <c r="E1" s="6"/>
      <c r="F1" s="6"/>
      <c r="G1" s="6"/>
      <c r="H1" s="3"/>
      <c r="I1" s="23"/>
    </row>
    <row r="2" spans="1:17" ht="15.75" customHeight="1" x14ac:dyDescent="0.2">
      <c r="A2" s="8"/>
      <c r="B2" s="120" t="s">
        <v>6</v>
      </c>
      <c r="C2" s="120"/>
      <c r="D2" s="120"/>
      <c r="E2" s="120"/>
      <c r="F2" s="120"/>
      <c r="G2" s="120"/>
      <c r="H2" s="31"/>
      <c r="I2" s="23"/>
    </row>
    <row r="3" spans="1:17" ht="3.75" customHeight="1" x14ac:dyDescent="0.2">
      <c r="A3" s="3"/>
      <c r="B3" s="9"/>
      <c r="C3" s="10"/>
      <c r="D3" s="1"/>
      <c r="E3" s="1"/>
      <c r="F3" s="1"/>
      <c r="G3" s="11"/>
      <c r="H3" s="3"/>
      <c r="I3" s="23"/>
    </row>
    <row r="4" spans="1:17" ht="33.200000000000003" customHeight="1" x14ac:dyDescent="0.2">
      <c r="A4" s="12"/>
      <c r="B4" s="121" t="s">
        <v>86</v>
      </c>
      <c r="C4" s="121"/>
      <c r="D4" s="121"/>
      <c r="E4" s="121"/>
      <c r="F4" s="121"/>
      <c r="G4" s="121"/>
      <c r="H4" s="12"/>
      <c r="I4" s="23"/>
    </row>
    <row r="5" spans="1:17" ht="5.65" customHeight="1" x14ac:dyDescent="0.2">
      <c r="A5" s="3"/>
      <c r="B5" s="9"/>
      <c r="C5" s="10"/>
      <c r="D5" s="1"/>
      <c r="E5" s="1"/>
      <c r="F5" s="1"/>
      <c r="G5" s="11"/>
      <c r="H5" s="3"/>
      <c r="I5" s="23"/>
    </row>
    <row r="6" spans="1:17" ht="30" customHeight="1" x14ac:dyDescent="0.2">
      <c r="A6" s="13"/>
      <c r="B6" s="32" t="s">
        <v>2</v>
      </c>
      <c r="C6" s="34" t="s">
        <v>4</v>
      </c>
      <c r="D6" s="33" t="s">
        <v>1</v>
      </c>
      <c r="E6" s="33" t="s">
        <v>5</v>
      </c>
      <c r="F6" s="105" t="s">
        <v>0</v>
      </c>
      <c r="G6" s="33" t="s">
        <v>3</v>
      </c>
      <c r="H6" s="13"/>
      <c r="I6" s="23"/>
    </row>
    <row r="7" spans="1:17" ht="6" customHeight="1" x14ac:dyDescent="0.2">
      <c r="A7" s="3"/>
      <c r="B7" s="49"/>
      <c r="C7" s="50"/>
      <c r="D7" s="51"/>
      <c r="E7" s="51"/>
      <c r="F7" s="51"/>
      <c r="G7" s="52"/>
      <c r="H7" s="3"/>
      <c r="I7" s="23"/>
    </row>
    <row r="8" spans="1:17" ht="12.75" hidden="1" customHeight="1" x14ac:dyDescent="0.2">
      <c r="A8" s="14"/>
      <c r="B8" s="102">
        <v>10061</v>
      </c>
      <c r="C8" s="103" t="s">
        <v>23</v>
      </c>
      <c r="D8" s="100">
        <f>F8/(1-'Cálc. Reaj. 2018 - Mensal. 2017'!$P$4)</f>
        <v>403.04568527918781</v>
      </c>
      <c r="E8" s="100">
        <f>D8-F8</f>
        <v>6.0456852791878077</v>
      </c>
      <c r="F8" s="100">
        <f>'Cálc. Reaj. 2018 - Mensal. 2017'!$N8</f>
        <v>397</v>
      </c>
      <c r="G8" s="101">
        <f>'Cálc. Reaj. 2018 - Mensal. 2017'!O8</f>
        <v>21</v>
      </c>
      <c r="H8" s="14" t="s">
        <v>81</v>
      </c>
      <c r="I8" s="47"/>
      <c r="J8" s="47"/>
      <c r="K8" s="47"/>
      <c r="L8" s="47"/>
      <c r="M8" s="48"/>
      <c r="N8" s="48"/>
      <c r="O8" s="57"/>
      <c r="P8" s="48"/>
      <c r="Q8" s="59"/>
    </row>
    <row r="9" spans="1:17" x14ac:dyDescent="0.2">
      <c r="A9" s="14"/>
      <c r="B9" s="28">
        <v>10065</v>
      </c>
      <c r="C9" s="38" t="s">
        <v>21</v>
      </c>
      <c r="D9" s="29">
        <f>F9/(1-'Cálc. Reaj. 2018 - Mensal. 2017'!$P$4)</f>
        <v>608.12182741116749</v>
      </c>
      <c r="E9" s="29">
        <f t="shared" ref="E9:E30" si="0">D9-F9</f>
        <v>9.1218274111674873</v>
      </c>
      <c r="F9" s="29">
        <f>'Cálc. Reaj. 2018 - Mensal. 2017'!$N9</f>
        <v>599</v>
      </c>
      <c r="G9" s="30">
        <f>'Cálc. Reaj. 2018 - Mensal. 2017'!O9</f>
        <v>18</v>
      </c>
      <c r="H9" s="7"/>
      <c r="I9" s="47"/>
      <c r="J9" s="47"/>
      <c r="K9" s="47"/>
      <c r="L9" s="47"/>
      <c r="M9" s="48"/>
      <c r="N9" s="48"/>
      <c r="O9" s="57"/>
      <c r="P9" s="48"/>
      <c r="Q9" s="59"/>
    </row>
    <row r="10" spans="1:17" x14ac:dyDescent="0.2">
      <c r="A10" s="14"/>
      <c r="B10" s="61">
        <v>10057</v>
      </c>
      <c r="C10" s="36" t="s">
        <v>15</v>
      </c>
      <c r="D10" s="29">
        <f>F10/(1-'Cálc. Reaj. 2018 - Mensal. 2017'!$P$4)</f>
        <v>604.06091370558374</v>
      </c>
      <c r="E10" s="29">
        <f t="shared" si="0"/>
        <v>9.0609137055837436</v>
      </c>
      <c r="F10" s="29">
        <f>'Cálc. Reaj. 2018 - Mensal. 2017'!$N10</f>
        <v>595</v>
      </c>
      <c r="G10" s="30">
        <f>'Cálc. Reaj. 2018 - Mensal. 2017'!O10</f>
        <v>18</v>
      </c>
      <c r="H10" s="14"/>
      <c r="I10" s="47"/>
      <c r="J10" s="47"/>
      <c r="K10" s="47"/>
      <c r="L10" s="47"/>
      <c r="M10" s="48"/>
      <c r="N10" s="48"/>
      <c r="O10" s="57"/>
      <c r="P10" s="48"/>
      <c r="Q10" s="59"/>
    </row>
    <row r="11" spans="1:17" x14ac:dyDescent="0.2">
      <c r="A11" s="14"/>
      <c r="B11" s="60">
        <v>10299</v>
      </c>
      <c r="C11" s="39" t="s">
        <v>20</v>
      </c>
      <c r="D11" s="29">
        <f>F11/(1-'Cálc. Reaj. 2018 - Mensal. 2017'!$P$4)</f>
        <v>696.4467005076142</v>
      </c>
      <c r="E11" s="29">
        <f t="shared" si="0"/>
        <v>10.446700507614196</v>
      </c>
      <c r="F11" s="29">
        <f>'Cálc. Reaj. 2018 - Mensal. 2017'!$N11</f>
        <v>686</v>
      </c>
      <c r="G11" s="30">
        <f>'Cálc. Reaj. 2018 - Mensal. 2017'!O11</f>
        <v>24</v>
      </c>
      <c r="H11" s="14"/>
      <c r="I11" s="47"/>
      <c r="J11" s="47"/>
      <c r="K11" s="47"/>
      <c r="L11" s="47"/>
      <c r="M11" s="48"/>
      <c r="N11" s="48"/>
      <c r="O11" s="57"/>
      <c r="P11" s="48"/>
      <c r="Q11" s="59"/>
    </row>
    <row r="12" spans="1:17" x14ac:dyDescent="0.2">
      <c r="A12" s="14"/>
      <c r="B12" s="64">
        <v>10086</v>
      </c>
      <c r="C12" s="40" t="s">
        <v>27</v>
      </c>
      <c r="D12" s="29">
        <f>F12/(1-'Cálc. Reaj. 2018 - Mensal. 2017'!$P$4)</f>
        <v>1319.7969543147208</v>
      </c>
      <c r="E12" s="29">
        <f t="shared" si="0"/>
        <v>19.796954314720779</v>
      </c>
      <c r="F12" s="29">
        <f>'Cálc. Reaj. 2018 - Mensal. 2017'!$N12</f>
        <v>1300</v>
      </c>
      <c r="G12" s="30">
        <f>'Cálc. Reaj. 2018 - Mensal. 2017'!O12</f>
        <v>18</v>
      </c>
      <c r="H12" s="14"/>
      <c r="I12" s="47"/>
      <c r="J12" s="47"/>
      <c r="K12" s="47"/>
      <c r="L12" s="47"/>
      <c r="M12" s="48"/>
      <c r="N12" s="48"/>
      <c r="O12" s="57"/>
      <c r="P12" s="48"/>
      <c r="Q12" s="59"/>
    </row>
    <row r="13" spans="1:17" x14ac:dyDescent="0.2">
      <c r="A13" s="14"/>
      <c r="B13" s="112">
        <v>10296</v>
      </c>
      <c r="C13" s="39" t="s">
        <v>19</v>
      </c>
      <c r="D13" s="29">
        <f>F13/(1-'Cálc. Reaj. 2018 - Mensal. 2017'!$P$4)</f>
        <v>673.09644670050761</v>
      </c>
      <c r="E13" s="29">
        <f t="shared" si="0"/>
        <v>10.096446700507613</v>
      </c>
      <c r="F13" s="29">
        <f>'Cálc. Reaj. 2018 - Mensal. 2017'!$N13</f>
        <v>663</v>
      </c>
      <c r="G13" s="30">
        <f>'Cálc. Reaj. 2018 - Mensal. 2017'!O13</f>
        <v>24</v>
      </c>
      <c r="H13" s="14"/>
      <c r="I13" s="47"/>
      <c r="J13" s="47"/>
      <c r="K13" s="47"/>
      <c r="L13" s="47"/>
      <c r="M13" s="48"/>
      <c r="N13" s="48"/>
      <c r="O13" s="57"/>
      <c r="P13" s="48"/>
      <c r="Q13" s="59"/>
    </row>
    <row r="14" spans="1:17" ht="12.75" customHeight="1" x14ac:dyDescent="0.2">
      <c r="A14" s="3"/>
      <c r="B14" s="62">
        <v>10733</v>
      </c>
      <c r="C14" s="37" t="s">
        <v>18</v>
      </c>
      <c r="D14" s="29">
        <f>F14/(1-'Cálc. Reaj. 2018 - Mensal. 2017'!$P$4)</f>
        <v>824.36548223350258</v>
      </c>
      <c r="E14" s="29">
        <f t="shared" si="0"/>
        <v>12.365482233502576</v>
      </c>
      <c r="F14" s="29">
        <f>'Cálc. Reaj. 2018 - Mensal. 2017'!$N14</f>
        <v>812</v>
      </c>
      <c r="G14" s="30">
        <f>'Cálc. Reaj. 2018 - Mensal. 2017'!O14</f>
        <v>18</v>
      </c>
      <c r="H14" s="3"/>
      <c r="I14" s="47"/>
      <c r="J14" s="47"/>
      <c r="K14" s="47"/>
      <c r="L14" s="47"/>
      <c r="M14" s="48"/>
      <c r="N14" s="48"/>
      <c r="O14" s="57"/>
      <c r="P14" s="48"/>
      <c r="Q14" s="59"/>
    </row>
    <row r="15" spans="1:17" ht="12.75" customHeight="1" x14ac:dyDescent="0.2">
      <c r="A15" s="3"/>
      <c r="B15" s="61">
        <v>10058</v>
      </c>
      <c r="C15" s="36" t="s">
        <v>16</v>
      </c>
      <c r="D15" s="29">
        <f>F15/(1-'Cálc. Reaj. 2018 - Mensal. 2017'!$P$4)</f>
        <v>854.82233502538077</v>
      </c>
      <c r="E15" s="29">
        <f t="shared" si="0"/>
        <v>12.822335025380767</v>
      </c>
      <c r="F15" s="29">
        <f>'Cálc. Reaj. 2018 - Mensal. 2017'!$N15</f>
        <v>842</v>
      </c>
      <c r="G15" s="30">
        <f>'Cálc. Reaj. 2018 - Mensal. 2017'!O15</f>
        <v>18</v>
      </c>
      <c r="H15" s="3"/>
      <c r="I15" s="47"/>
      <c r="J15" s="47"/>
      <c r="K15" s="47"/>
      <c r="L15" s="47"/>
      <c r="M15" s="48"/>
      <c r="N15" s="48"/>
      <c r="O15" s="57"/>
      <c r="P15" s="48"/>
      <c r="Q15" s="59"/>
    </row>
    <row r="16" spans="1:17" ht="12.75" hidden="1" customHeight="1" x14ac:dyDescent="0.2">
      <c r="A16" s="3"/>
      <c r="B16" s="102">
        <v>10083</v>
      </c>
      <c r="C16" s="103" t="s">
        <v>25</v>
      </c>
      <c r="D16" s="100">
        <f>F16/(1-'Cálc. Reaj. 2018 - Mensal. 2017'!$P$4)</f>
        <v>558.37563451776646</v>
      </c>
      <c r="E16" s="100">
        <f t="shared" si="0"/>
        <v>8.3756345177664571</v>
      </c>
      <c r="F16" s="100">
        <f>'Cálc. Reaj. 2018 - Mensal. 2017'!$N16</f>
        <v>550</v>
      </c>
      <c r="G16" s="101">
        <f>'Cálc. Reaj. 2018 - Mensal. 2017'!O16</f>
        <v>18</v>
      </c>
      <c r="H16" s="14" t="s">
        <v>81</v>
      </c>
      <c r="I16" s="14"/>
      <c r="J16" s="47"/>
      <c r="K16" s="47"/>
      <c r="L16" s="47"/>
      <c r="M16" s="48"/>
      <c r="N16" s="48"/>
      <c r="O16" s="57"/>
      <c r="P16" s="48"/>
      <c r="Q16" s="59"/>
    </row>
    <row r="17" spans="1:17" ht="12.75" customHeight="1" x14ac:dyDescent="0.2">
      <c r="A17" s="3"/>
      <c r="B17" s="60">
        <v>10085</v>
      </c>
      <c r="C17" s="27" t="s">
        <v>10</v>
      </c>
      <c r="D17" s="29">
        <f>F17/(1-'Cálc. Reaj. 2018 - Mensal. 2017'!$P$4)</f>
        <v>800</v>
      </c>
      <c r="E17" s="29">
        <f t="shared" si="0"/>
        <v>12</v>
      </c>
      <c r="F17" s="29">
        <f>'Cálc. Reaj. 2018 - Mensal. 2017'!$N17</f>
        <v>788</v>
      </c>
      <c r="G17" s="30">
        <f>'Cálc. Reaj. 2018 - Mensal. 2017'!O17</f>
        <v>18</v>
      </c>
      <c r="H17" s="3"/>
      <c r="I17" s="47"/>
      <c r="J17" s="47"/>
      <c r="K17" s="47"/>
      <c r="L17" s="47"/>
      <c r="M17" s="48"/>
      <c r="N17" s="48"/>
      <c r="O17" s="57"/>
      <c r="P17" s="48"/>
      <c r="Q17" s="59"/>
    </row>
    <row r="18" spans="1:17" ht="12.75" customHeight="1" x14ac:dyDescent="0.2">
      <c r="A18" s="3"/>
      <c r="B18" s="28">
        <v>10760</v>
      </c>
      <c r="C18" s="38" t="s">
        <v>13</v>
      </c>
      <c r="D18" s="29">
        <f>F18/(1-'Cálc. Reaj. 2018 - Mensal. 2017'!$P$4)</f>
        <v>516.75126903553303</v>
      </c>
      <c r="E18" s="29">
        <f t="shared" si="0"/>
        <v>7.7512690355330278</v>
      </c>
      <c r="F18" s="29">
        <f>'Cálc. Reaj. 2018 - Mensal. 2017'!$N18</f>
        <v>509</v>
      </c>
      <c r="G18" s="30">
        <f>'Cálc. Reaj. 2018 - Mensal. 2017'!O18</f>
        <v>18</v>
      </c>
      <c r="H18" s="3"/>
      <c r="I18" s="47"/>
      <c r="J18" s="47"/>
      <c r="K18" s="47"/>
      <c r="L18" s="47"/>
      <c r="M18" s="48"/>
      <c r="N18" s="48"/>
      <c r="O18" s="57"/>
      <c r="P18" s="48"/>
      <c r="Q18" s="59"/>
    </row>
    <row r="19" spans="1:17" ht="12.75" customHeight="1" x14ac:dyDescent="0.2">
      <c r="A19" s="14"/>
      <c r="B19" s="60">
        <v>10000</v>
      </c>
      <c r="C19" s="39" t="s">
        <v>24</v>
      </c>
      <c r="D19" s="29">
        <f>F19/(1-'Cálc. Reaj. 2018 - Mensal. 2017'!$P$4)</f>
        <v>1343.1472081218274</v>
      </c>
      <c r="E19" s="29">
        <f t="shared" si="0"/>
        <v>20.147208121827362</v>
      </c>
      <c r="F19" s="29">
        <f>'Cálc. Reaj. 2018 - Mensal. 2017'!$N19</f>
        <v>1323</v>
      </c>
      <c r="G19" s="30">
        <f>'Cálc. Reaj. 2018 - Mensal. 2017'!O19</f>
        <v>26</v>
      </c>
      <c r="H19" s="14"/>
      <c r="I19" s="47"/>
      <c r="J19" s="47"/>
      <c r="K19" s="47"/>
      <c r="L19" s="47"/>
      <c r="M19" s="48"/>
      <c r="N19" s="48"/>
      <c r="O19" s="57"/>
      <c r="P19" s="48"/>
      <c r="Q19" s="59"/>
    </row>
    <row r="20" spans="1:17" ht="12.75" customHeight="1" x14ac:dyDescent="0.2">
      <c r="A20" s="14"/>
      <c r="B20" s="28">
        <v>10743</v>
      </c>
      <c r="C20" s="38" t="s">
        <v>9</v>
      </c>
      <c r="D20" s="29">
        <f>F20/(1-'Cálc. Reaj. 2018 - Mensal. 2017'!$P$4)</f>
        <v>561.42131979695432</v>
      </c>
      <c r="E20" s="29">
        <f t="shared" si="0"/>
        <v>8.4213197969543216</v>
      </c>
      <c r="F20" s="29">
        <f>'Cálc. Reaj. 2018 - Mensal. 2017'!$N20</f>
        <v>553</v>
      </c>
      <c r="G20" s="30">
        <f>'Cálc. Reaj. 2018 - Mensal. 2017'!O20</f>
        <v>18</v>
      </c>
      <c r="H20" s="14"/>
      <c r="I20" s="47"/>
      <c r="J20" s="47"/>
      <c r="K20" s="47"/>
      <c r="L20" s="47"/>
      <c r="M20" s="48"/>
      <c r="N20" s="48"/>
      <c r="O20" s="57"/>
      <c r="P20" s="48"/>
      <c r="Q20" s="59"/>
    </row>
    <row r="21" spans="1:17" ht="12.75" customHeight="1" x14ac:dyDescent="0.2">
      <c r="A21" s="14"/>
      <c r="B21" s="61">
        <v>10063</v>
      </c>
      <c r="C21" s="36" t="s">
        <v>22</v>
      </c>
      <c r="D21" s="29">
        <f>F21/(1-'Cálc. Reaj. 2018 - Mensal. 2017'!$P$4)</f>
        <v>567.51269035532994</v>
      </c>
      <c r="E21" s="29">
        <f t="shared" si="0"/>
        <v>8.5126903553299371</v>
      </c>
      <c r="F21" s="29">
        <f>'Cálc. Reaj. 2018 - Mensal. 2017'!$N21</f>
        <v>559</v>
      </c>
      <c r="G21" s="30">
        <f>'Cálc. Reaj. 2018 - Mensal. 2017'!O21</f>
        <v>18</v>
      </c>
      <c r="H21" s="14"/>
      <c r="I21" s="47"/>
      <c r="J21" s="47"/>
      <c r="K21" s="47"/>
      <c r="L21" s="47"/>
      <c r="M21" s="48"/>
      <c r="N21" s="48"/>
      <c r="O21" s="57"/>
      <c r="P21" s="48"/>
      <c r="Q21" s="59"/>
    </row>
    <row r="22" spans="1:17" ht="12.75" customHeight="1" x14ac:dyDescent="0.2">
      <c r="A22" s="14"/>
      <c r="B22" s="60">
        <v>10084</v>
      </c>
      <c r="C22" s="39" t="s">
        <v>26</v>
      </c>
      <c r="D22" s="29">
        <f>F22/(1-'Cálc. Reaj. 2018 - Mensal. 2017'!$P$4)</f>
        <v>723.85786802030452</v>
      </c>
      <c r="E22" s="29">
        <f t="shared" si="0"/>
        <v>10.857868020304522</v>
      </c>
      <c r="F22" s="29">
        <f>'Cálc. Reaj. 2018 - Mensal. 2017'!$N22</f>
        <v>713</v>
      </c>
      <c r="G22" s="30">
        <f>'Cálc. Reaj. 2018 - Mensal. 2017'!O22</f>
        <v>18</v>
      </c>
      <c r="H22" s="14"/>
      <c r="I22" s="47"/>
      <c r="J22" s="47"/>
      <c r="K22" s="47"/>
      <c r="L22" s="47"/>
      <c r="M22" s="48"/>
      <c r="N22" s="48"/>
      <c r="O22" s="57"/>
      <c r="P22" s="48"/>
      <c r="Q22" s="59"/>
    </row>
    <row r="23" spans="1:17" ht="12.75" customHeight="1" x14ac:dyDescent="0.2">
      <c r="A23" s="14"/>
      <c r="B23" s="61">
        <v>10282</v>
      </c>
      <c r="C23" s="36" t="s">
        <v>42</v>
      </c>
      <c r="D23" s="29">
        <f>F23/(1-'Cálc. Reaj. 2018 - Mensal. 2017'!$P$4)</f>
        <v>938.07106598984774</v>
      </c>
      <c r="E23" s="29">
        <f t="shared" si="0"/>
        <v>14.071065989847739</v>
      </c>
      <c r="F23" s="29">
        <f>'Cálc. Reaj. 2018 - Mensal. 2017'!$N23</f>
        <v>924</v>
      </c>
      <c r="G23" s="30">
        <f>'Cálc. Reaj. 2018 - Mensal. 2017'!O23</f>
        <v>18</v>
      </c>
      <c r="H23" s="14"/>
      <c r="I23" s="47"/>
      <c r="J23" s="47"/>
      <c r="K23" s="47"/>
      <c r="L23" s="47"/>
      <c r="M23" s="48"/>
      <c r="N23" s="48"/>
      <c r="O23" s="57"/>
      <c r="P23" s="48"/>
      <c r="Q23" s="59"/>
    </row>
    <row r="24" spans="1:17" ht="12.75" customHeight="1" x14ac:dyDescent="0.2">
      <c r="A24" s="14"/>
      <c r="B24" s="61">
        <v>10774</v>
      </c>
      <c r="C24" s="36" t="s">
        <v>43</v>
      </c>
      <c r="D24" s="29">
        <f>F24/(1-'Cálc. Reaj. 2018 - Mensal. 2017'!$P$4)</f>
        <v>738.07106598984774</v>
      </c>
      <c r="E24" s="29">
        <f t="shared" si="0"/>
        <v>11.071065989847739</v>
      </c>
      <c r="F24" s="29">
        <f>'Cálc. Reaj. 2018 - Mensal. 2017'!$N24</f>
        <v>727</v>
      </c>
      <c r="G24" s="30">
        <f>'Cálc. Reaj. 2018 - Mensal. 2017'!O24</f>
        <v>18</v>
      </c>
      <c r="H24" s="14"/>
      <c r="I24" s="47"/>
      <c r="J24" s="47"/>
      <c r="K24" s="47"/>
      <c r="L24" s="47"/>
      <c r="M24" s="48"/>
      <c r="N24" s="48"/>
      <c r="O24" s="57"/>
      <c r="P24" s="48"/>
      <c r="Q24" s="59"/>
    </row>
    <row r="25" spans="1:17" ht="12.75" customHeight="1" x14ac:dyDescent="0.2">
      <c r="A25" s="14"/>
      <c r="B25" s="61">
        <v>10088</v>
      </c>
      <c r="C25" s="36" t="s">
        <v>35</v>
      </c>
      <c r="D25" s="29">
        <f>F25/(1-'Cálc. Reaj. 2018 - Mensal. 2017'!$P$4)</f>
        <v>777.6649746192893</v>
      </c>
      <c r="E25" s="29">
        <f t="shared" si="0"/>
        <v>11.664974619289296</v>
      </c>
      <c r="F25" s="29">
        <f>'Cálc. Reaj. 2018 - Mensal. 2017'!$N25</f>
        <v>766</v>
      </c>
      <c r="G25" s="30">
        <f>'Cálc. Reaj. 2018 - Mensal. 2017'!O25</f>
        <v>18</v>
      </c>
      <c r="H25" s="54"/>
      <c r="I25" s="47"/>
      <c r="J25" s="47"/>
      <c r="K25" s="47"/>
      <c r="L25" s="47"/>
      <c r="M25" s="48"/>
      <c r="N25" s="48"/>
      <c r="O25" s="57"/>
      <c r="P25" s="48"/>
      <c r="Q25" s="59"/>
    </row>
    <row r="26" spans="1:17" ht="15" x14ac:dyDescent="0.2">
      <c r="A26" s="14"/>
      <c r="B26" s="28">
        <v>10060</v>
      </c>
      <c r="C26" s="38" t="s">
        <v>17</v>
      </c>
      <c r="D26" s="29">
        <f>F26/(1-'Cálc. Reaj. 2018 - Mensal. 2017'!$P$4)</f>
        <v>472.08121827411168</v>
      </c>
      <c r="E26" s="29">
        <f t="shared" si="0"/>
        <v>7.0812182741116771</v>
      </c>
      <c r="F26" s="29">
        <v>465</v>
      </c>
      <c r="G26" s="113">
        <v>18</v>
      </c>
      <c r="H26" s="104"/>
      <c r="I26" s="104"/>
      <c r="J26" s="47"/>
      <c r="K26" s="47"/>
      <c r="L26" s="47"/>
      <c r="M26" s="48"/>
      <c r="N26" s="48"/>
      <c r="O26" s="57"/>
      <c r="P26" s="48"/>
      <c r="Q26" s="59"/>
    </row>
    <row r="27" spans="1:17" x14ac:dyDescent="0.2">
      <c r="A27" s="14"/>
      <c r="B27" s="28">
        <v>10079</v>
      </c>
      <c r="C27" s="38" t="s">
        <v>41</v>
      </c>
      <c r="D27" s="29">
        <f>F27/(1-'Cálc. Reaj. 2018 - Mensal. 2017'!$P$4)</f>
        <v>822.3350253807107</v>
      </c>
      <c r="E27" s="29">
        <f t="shared" si="0"/>
        <v>12.335025380710704</v>
      </c>
      <c r="F27" s="29">
        <f>'Cálc. Reaj. 2018 - Mensal. 2017'!$N27</f>
        <v>810</v>
      </c>
      <c r="G27" s="30">
        <f>'Cálc. Reaj. 2018 - Mensal. 2017'!O27</f>
        <v>18</v>
      </c>
      <c r="H27" s="14"/>
      <c r="I27" s="47"/>
      <c r="J27" s="47"/>
      <c r="K27" s="47"/>
      <c r="L27" s="47"/>
      <c r="M27" s="48"/>
      <c r="N27" s="48"/>
      <c r="O27" s="57"/>
      <c r="P27" s="48"/>
      <c r="Q27" s="59"/>
    </row>
    <row r="28" spans="1:17" x14ac:dyDescent="0.2">
      <c r="A28" s="14"/>
      <c r="B28" s="64">
        <v>10005</v>
      </c>
      <c r="C28" s="40" t="s">
        <v>11</v>
      </c>
      <c r="D28" s="29">
        <f>F28/(1-'Cálc. Reaj. 2018 - Mensal. 2017'!$P$4)</f>
        <v>1520.8121827411169</v>
      </c>
      <c r="E28" s="29">
        <f t="shared" si="0"/>
        <v>22.812182741116885</v>
      </c>
      <c r="F28" s="29">
        <f>'Cálc. Reaj. 2018 - Mensal. 2017'!$N28</f>
        <v>1498</v>
      </c>
      <c r="G28" s="30">
        <f>'Cálc. Reaj. 2018 - Mensal. 2017'!O28</f>
        <v>36</v>
      </c>
      <c r="H28" s="14"/>
      <c r="I28" s="47"/>
      <c r="J28" s="47"/>
      <c r="K28" s="47"/>
      <c r="L28" s="47"/>
      <c r="M28" s="48"/>
      <c r="N28" s="48"/>
      <c r="O28" s="57"/>
      <c r="P28" s="48"/>
      <c r="Q28" s="59"/>
    </row>
    <row r="29" spans="1:17" x14ac:dyDescent="0.2">
      <c r="A29" s="14"/>
      <c r="B29" s="64">
        <v>10663</v>
      </c>
      <c r="C29" s="40" t="s">
        <v>12</v>
      </c>
      <c r="D29" s="29">
        <f>F29/(1-'Cálc. Reaj. 2018 - Mensal. 2017'!$P$4)</f>
        <v>697.46192893401019</v>
      </c>
      <c r="E29" s="29">
        <f t="shared" si="0"/>
        <v>10.461928934010189</v>
      </c>
      <c r="F29" s="29">
        <f>'Cálc. Reaj. 2018 - Mensal. 2017'!$N29</f>
        <v>687</v>
      </c>
      <c r="G29" s="30">
        <f>'Cálc. Reaj. 2018 - Mensal. 2017'!O29</f>
        <v>19</v>
      </c>
      <c r="H29" s="54"/>
      <c r="I29" s="47"/>
      <c r="J29" s="47"/>
      <c r="K29" s="47"/>
      <c r="L29" s="47"/>
      <c r="M29" s="48"/>
      <c r="N29" s="48"/>
      <c r="O29" s="57"/>
      <c r="P29" s="48"/>
      <c r="Q29" s="59"/>
    </row>
    <row r="30" spans="1:17" s="95" customFormat="1" x14ac:dyDescent="0.2">
      <c r="A30" s="54"/>
      <c r="B30" s="60">
        <v>10116</v>
      </c>
      <c r="C30" s="39" t="s">
        <v>44</v>
      </c>
      <c r="D30" s="29">
        <f>F30/(1-'Cálc. Reaj. 2018 - Mensal. 2017'!$P$4)</f>
        <v>649.75</v>
      </c>
      <c r="E30" s="29">
        <f t="shared" si="0"/>
        <v>9.7462500000000318</v>
      </c>
      <c r="F30" s="29">
        <v>640.00374999999997</v>
      </c>
      <c r="G30" s="30">
        <v>18</v>
      </c>
      <c r="H30" s="104"/>
      <c r="I30" s="47"/>
      <c r="J30" s="47"/>
      <c r="K30" s="47"/>
      <c r="L30" s="47"/>
      <c r="M30" s="48"/>
      <c r="N30" s="92"/>
      <c r="O30" s="93"/>
      <c r="P30" s="92"/>
      <c r="Q30" s="94"/>
    </row>
    <row r="31" spans="1:17" s="95" customFormat="1" x14ac:dyDescent="0.2">
      <c r="A31" s="54"/>
      <c r="B31" s="60">
        <v>10095</v>
      </c>
      <c r="C31" s="39" t="s">
        <v>80</v>
      </c>
      <c r="D31" s="29">
        <f>F31/(1-'Cálc. Reaj. 2018 - Mensal. 2017'!$P$4)</f>
        <v>629.44000000000005</v>
      </c>
      <c r="E31" s="29">
        <f t="shared" ref="E31:E35" si="1">D31-F31</f>
        <v>9.441599999999994</v>
      </c>
      <c r="F31" s="29">
        <v>619.99840000000006</v>
      </c>
      <c r="G31" s="30">
        <v>18</v>
      </c>
      <c r="H31" s="104"/>
      <c r="I31" s="47"/>
      <c r="J31" s="47"/>
      <c r="K31" s="47"/>
      <c r="L31" s="47"/>
      <c r="M31" s="48"/>
      <c r="N31" s="92"/>
      <c r="O31" s="93"/>
      <c r="P31" s="92"/>
      <c r="Q31" s="94"/>
    </row>
    <row r="32" spans="1:17" s="95" customFormat="1" x14ac:dyDescent="0.2">
      <c r="A32" s="54"/>
      <c r="B32" s="60">
        <v>10096</v>
      </c>
      <c r="C32" s="39" t="s">
        <v>79</v>
      </c>
      <c r="D32" s="29">
        <f>F32/(1-'Cálc. Reaj. 2018 - Mensal. 2017'!$P$4)</f>
        <v>690.36</v>
      </c>
      <c r="E32" s="29">
        <f t="shared" si="1"/>
        <v>10.355400000000031</v>
      </c>
      <c r="F32" s="29">
        <v>680.00459999999998</v>
      </c>
      <c r="G32" s="30">
        <v>18</v>
      </c>
      <c r="H32" s="104"/>
      <c r="I32" s="47"/>
      <c r="J32" s="47"/>
      <c r="K32" s="47"/>
      <c r="L32" s="47"/>
      <c r="M32" s="48"/>
      <c r="N32" s="92"/>
      <c r="O32" s="93"/>
      <c r="P32" s="92"/>
      <c r="Q32" s="94"/>
    </row>
    <row r="33" spans="1:17" s="95" customFormat="1" x14ac:dyDescent="0.2">
      <c r="A33" s="54"/>
      <c r="B33" s="60">
        <v>10097</v>
      </c>
      <c r="C33" s="39" t="s">
        <v>78</v>
      </c>
      <c r="D33" s="29">
        <f>F33/(1-'Cálc. Reaj. 2018 - Mensal. 2017'!$P$4)</f>
        <v>690.36</v>
      </c>
      <c r="E33" s="29">
        <f t="shared" si="1"/>
        <v>10.355400000000031</v>
      </c>
      <c r="F33" s="29">
        <v>680.00459999999998</v>
      </c>
      <c r="G33" s="30">
        <v>18</v>
      </c>
      <c r="H33" s="104"/>
      <c r="I33" s="47"/>
      <c r="J33" s="47"/>
      <c r="K33" s="47"/>
      <c r="L33" s="47"/>
      <c r="M33" s="48"/>
      <c r="N33" s="92"/>
      <c r="O33" s="93"/>
      <c r="P33" s="92"/>
      <c r="Q33" s="94"/>
    </row>
    <row r="34" spans="1:17" s="95" customFormat="1" x14ac:dyDescent="0.2">
      <c r="A34" s="54"/>
      <c r="B34" s="60" t="s">
        <v>57</v>
      </c>
      <c r="C34" s="39" t="s">
        <v>58</v>
      </c>
      <c r="D34" s="29">
        <f>F34/(1-'Cálc. Reaj. 2018 - Mensal. 2017'!$P$4)</f>
        <v>675.13</v>
      </c>
      <c r="E34" s="29">
        <f t="shared" si="1"/>
        <v>10.126949999999965</v>
      </c>
      <c r="F34" s="29">
        <v>665.00305000000003</v>
      </c>
      <c r="G34" s="30">
        <v>18</v>
      </c>
      <c r="H34" s="104"/>
      <c r="I34" s="47"/>
      <c r="J34" s="47"/>
      <c r="K34" s="47"/>
      <c r="L34" s="47"/>
      <c r="M34" s="48"/>
      <c r="N34" s="92"/>
      <c r="O34" s="93"/>
      <c r="P34" s="92"/>
      <c r="Q34" s="94"/>
    </row>
    <row r="35" spans="1:17" s="95" customFormat="1" x14ac:dyDescent="0.2">
      <c r="A35" s="54"/>
      <c r="B35" s="60">
        <v>10098</v>
      </c>
      <c r="C35" s="39" t="s">
        <v>59</v>
      </c>
      <c r="D35" s="29">
        <f>F35/(1-'Cálc. Reaj. 2018 - Mensal. 2017'!$P$4)</f>
        <v>690</v>
      </c>
      <c r="E35" s="29">
        <f t="shared" si="1"/>
        <v>10.350000000000023</v>
      </c>
      <c r="F35" s="29">
        <v>679.65</v>
      </c>
      <c r="G35" s="30">
        <v>24</v>
      </c>
      <c r="H35" s="104"/>
      <c r="I35" s="47"/>
      <c r="J35" s="47"/>
      <c r="K35" s="47"/>
      <c r="L35" s="47"/>
      <c r="M35" s="48"/>
      <c r="N35" s="92"/>
      <c r="O35" s="93"/>
      <c r="P35" s="92"/>
      <c r="Q35" s="94"/>
    </row>
    <row r="36" spans="1:17" s="95" customFormat="1" x14ac:dyDescent="0.2">
      <c r="A36" s="54"/>
      <c r="B36" s="60">
        <v>10100</v>
      </c>
      <c r="C36" s="39" t="s">
        <v>61</v>
      </c>
      <c r="D36" s="29">
        <f>F36/(1-'Cálc. Reaj. 2018 - Mensal. 2017'!$P$4)</f>
        <v>543.14720812182748</v>
      </c>
      <c r="E36" s="29">
        <f t="shared" ref="E36" si="2">D36-F36</f>
        <v>8.1472081218274752</v>
      </c>
      <c r="F36" s="29">
        <v>535</v>
      </c>
      <c r="G36" s="30">
        <v>18</v>
      </c>
      <c r="H36" s="104"/>
      <c r="I36" s="47"/>
      <c r="J36" s="47"/>
      <c r="K36" s="47"/>
      <c r="L36" s="47"/>
      <c r="M36" s="48"/>
      <c r="N36" s="92"/>
      <c r="O36" s="93"/>
      <c r="P36" s="92"/>
      <c r="Q36" s="94"/>
    </row>
    <row r="37" spans="1:17" s="95" customFormat="1" x14ac:dyDescent="0.2">
      <c r="A37" s="54"/>
      <c r="B37" s="60">
        <v>10101</v>
      </c>
      <c r="C37" s="39" t="s">
        <v>82</v>
      </c>
      <c r="D37" s="29">
        <f>F37/(1-'Cálc. Reaj. 2018 - Mensal. 2017'!$P$4)</f>
        <v>699.49238578680206</v>
      </c>
      <c r="E37" s="29">
        <f t="shared" ref="E37" si="3">D37-F37</f>
        <v>10.49238578680206</v>
      </c>
      <c r="F37" s="29">
        <v>689</v>
      </c>
      <c r="G37" s="30">
        <v>18</v>
      </c>
      <c r="H37" s="104"/>
      <c r="I37" s="47"/>
      <c r="J37" s="47"/>
      <c r="K37" s="47"/>
      <c r="L37" s="47"/>
      <c r="M37" s="48"/>
      <c r="N37" s="92"/>
      <c r="O37" s="93"/>
      <c r="P37" s="92"/>
      <c r="Q37" s="94"/>
    </row>
    <row r="38" spans="1:17" s="95" customFormat="1" x14ac:dyDescent="0.2">
      <c r="A38" s="54"/>
      <c r="B38" s="60" t="s">
        <v>57</v>
      </c>
      <c r="C38" s="39" t="s">
        <v>83</v>
      </c>
      <c r="D38" s="29">
        <f>F38/(1-'Cálc. Reaj. 2018 - Mensal. 2017'!$P$4)</f>
        <v>639.59390862944167</v>
      </c>
      <c r="E38" s="29">
        <f t="shared" ref="E38:E39" si="4">D38-F38</f>
        <v>9.5939086294416711</v>
      </c>
      <c r="F38" s="29">
        <v>630</v>
      </c>
      <c r="G38" s="30">
        <v>18</v>
      </c>
      <c r="H38" s="104"/>
      <c r="I38" s="47"/>
      <c r="J38" s="47"/>
      <c r="K38" s="47"/>
      <c r="L38" s="47"/>
      <c r="M38" s="48"/>
      <c r="N38" s="92"/>
      <c r="O38" s="93"/>
      <c r="P38" s="92"/>
      <c r="Q38" s="94"/>
    </row>
    <row r="39" spans="1:17" s="95" customFormat="1" x14ac:dyDescent="0.2">
      <c r="A39" s="54"/>
      <c r="B39" s="60" t="s">
        <v>57</v>
      </c>
      <c r="C39" s="39" t="s">
        <v>84</v>
      </c>
      <c r="D39" s="29">
        <f>F39/(1-'Cálc. Reaj. 2018 - Mensal. 2017'!$P$4)</f>
        <v>632.48730964467006</v>
      </c>
      <c r="E39" s="29">
        <f t="shared" si="4"/>
        <v>9.4873096446700629</v>
      </c>
      <c r="F39" s="29">
        <v>623</v>
      </c>
      <c r="G39" s="30">
        <v>18</v>
      </c>
      <c r="H39" s="104"/>
      <c r="I39" s="47"/>
      <c r="J39" s="47"/>
      <c r="K39" s="47"/>
      <c r="L39" s="47"/>
      <c r="M39" s="48"/>
      <c r="N39" s="92"/>
      <c r="O39" s="93"/>
      <c r="P39" s="92"/>
      <c r="Q39" s="94"/>
    </row>
    <row r="40" spans="1:17" s="95" customFormat="1" x14ac:dyDescent="0.2">
      <c r="A40" s="54"/>
      <c r="B40" s="60" t="s">
        <v>57</v>
      </c>
      <c r="C40" s="39" t="s">
        <v>85</v>
      </c>
      <c r="D40" s="29">
        <f>F40/(1-'Cálc. Reaj. 2018 - Mensal. 2017'!$P$4)</f>
        <v>663.95939086294413</v>
      </c>
      <c r="E40" s="29">
        <f t="shared" ref="E40" si="5">D40-F40</f>
        <v>9.959390862944133</v>
      </c>
      <c r="F40" s="29">
        <v>654</v>
      </c>
      <c r="G40" s="30">
        <v>18</v>
      </c>
      <c r="H40" s="104"/>
      <c r="I40" s="47"/>
      <c r="J40" s="47"/>
      <c r="K40" s="47"/>
      <c r="L40" s="47"/>
      <c r="M40" s="48"/>
      <c r="N40" s="92"/>
      <c r="O40" s="93"/>
      <c r="P40" s="92"/>
      <c r="Q40" s="94"/>
    </row>
    <row r="41" spans="1:17" s="95" customFormat="1" x14ac:dyDescent="0.2">
      <c r="A41" s="54"/>
      <c r="B41" s="114"/>
      <c r="C41" s="115"/>
      <c r="D41" s="75"/>
      <c r="E41" s="75"/>
      <c r="F41" s="75"/>
      <c r="G41" s="58"/>
      <c r="H41" s="104"/>
      <c r="I41" s="47"/>
      <c r="J41" s="47"/>
      <c r="K41" s="47"/>
      <c r="L41" s="47"/>
      <c r="M41" s="48"/>
      <c r="N41" s="92"/>
      <c r="O41" s="93"/>
      <c r="P41" s="92"/>
      <c r="Q41" s="94"/>
    </row>
    <row r="42" spans="1:17" x14ac:dyDescent="0.2">
      <c r="A42" s="14"/>
      <c r="B42" s="17"/>
      <c r="C42" s="19"/>
      <c r="D42" s="18"/>
      <c r="E42" s="14"/>
      <c r="F42" s="18"/>
      <c r="G42" s="20"/>
      <c r="H42" s="14"/>
      <c r="I42" s="47"/>
      <c r="K42" s="48"/>
      <c r="L42" s="47"/>
      <c r="M42" s="48"/>
      <c r="N42" s="48"/>
      <c r="O42" s="57"/>
      <c r="Q42" s="59"/>
    </row>
    <row r="43" spans="1:17" x14ac:dyDescent="0.2">
      <c r="A43" s="14"/>
      <c r="B43" s="122"/>
      <c r="C43" s="122"/>
      <c r="D43" s="18"/>
      <c r="E43" s="14"/>
      <c r="F43" s="18"/>
      <c r="G43" s="20"/>
      <c r="H43" s="14"/>
      <c r="I43" s="47"/>
      <c r="L43" s="47"/>
    </row>
    <row r="44" spans="1:17" ht="12.75" customHeight="1" x14ac:dyDescent="0.2">
      <c r="A44" s="14"/>
      <c r="B44" s="123" t="s">
        <v>8</v>
      </c>
      <c r="C44" s="123"/>
      <c r="D44" s="123"/>
      <c r="E44" s="123"/>
      <c r="F44" s="123"/>
      <c r="G44" s="123"/>
      <c r="H44" s="14"/>
      <c r="I44" s="47"/>
      <c r="L44" s="47"/>
    </row>
    <row r="45" spans="1:17" ht="14.25" customHeight="1" x14ac:dyDescent="0.2">
      <c r="A45" s="21"/>
      <c r="B45" s="116" t="s">
        <v>7</v>
      </c>
      <c r="C45" s="116"/>
      <c r="D45" s="116"/>
      <c r="E45" s="116"/>
      <c r="F45" s="116"/>
      <c r="G45" s="116"/>
      <c r="H45" s="21"/>
      <c r="I45" s="47"/>
      <c r="L45" s="47"/>
    </row>
    <row r="46" spans="1:17" ht="42.4" customHeight="1" x14ac:dyDescent="0.2">
      <c r="A46" s="22"/>
      <c r="B46" s="117" t="s">
        <v>47</v>
      </c>
      <c r="C46" s="117"/>
      <c r="D46" s="117"/>
      <c r="E46" s="117"/>
      <c r="F46" s="117"/>
      <c r="G46" s="3"/>
      <c r="H46" s="22"/>
      <c r="I46" s="47"/>
      <c r="L46" s="47"/>
    </row>
    <row r="47" spans="1:17" ht="46.9" customHeight="1" x14ac:dyDescent="0.2">
      <c r="A47" s="22"/>
      <c r="B47" s="35"/>
      <c r="C47" s="35"/>
      <c r="D47" s="35"/>
      <c r="E47" s="35"/>
      <c r="F47" s="35"/>
      <c r="G47" s="3"/>
      <c r="H47" s="22"/>
      <c r="I47" s="47"/>
      <c r="L47" s="47"/>
    </row>
    <row r="48" spans="1:17" ht="15.75" customHeight="1" x14ac:dyDescent="0.25">
      <c r="A48" s="24"/>
      <c r="B48" s="118" t="s">
        <v>48</v>
      </c>
      <c r="C48" s="118"/>
      <c r="D48" s="118"/>
      <c r="E48" s="118"/>
      <c r="F48" s="118"/>
      <c r="G48" s="118"/>
      <c r="H48" s="24"/>
      <c r="I48" s="47"/>
      <c r="L48" s="47"/>
    </row>
    <row r="49" spans="1:9" ht="15.75" customHeight="1" x14ac:dyDescent="0.2">
      <c r="A49" s="24"/>
      <c r="B49" s="119" t="s">
        <v>49</v>
      </c>
      <c r="C49" s="119"/>
      <c r="D49" s="119"/>
      <c r="E49" s="119"/>
      <c r="F49" s="119"/>
      <c r="G49" s="119"/>
      <c r="H49" s="24"/>
      <c r="I49" s="47"/>
    </row>
    <row r="50" spans="1:9" x14ac:dyDescent="0.2">
      <c r="A50" s="25"/>
      <c r="B50" s="26"/>
      <c r="C50" s="25"/>
      <c r="D50" s="25"/>
      <c r="E50" s="25"/>
      <c r="F50" s="25"/>
      <c r="G50" s="25"/>
      <c r="H50" s="25"/>
      <c r="I50" s="23"/>
    </row>
    <row r="51" spans="1:9" x14ac:dyDescent="0.2">
      <c r="A51" s="25"/>
      <c r="B51" s="26"/>
      <c r="C51" s="25"/>
      <c r="D51" s="25"/>
      <c r="E51" s="25"/>
      <c r="F51" s="25"/>
      <c r="G51" s="25"/>
      <c r="H51" s="25"/>
      <c r="I51" s="23"/>
    </row>
    <row r="52" spans="1:9" x14ac:dyDescent="0.2">
      <c r="A52" s="25"/>
      <c r="B52" s="26"/>
      <c r="C52" s="25"/>
      <c r="D52" s="25"/>
      <c r="E52" s="25"/>
      <c r="F52" s="25"/>
      <c r="G52" s="25"/>
      <c r="H52" s="25"/>
      <c r="I52" s="23"/>
    </row>
    <row r="53" spans="1:9" x14ac:dyDescent="0.2">
      <c r="A53" s="25"/>
      <c r="B53" s="26"/>
      <c r="C53" s="25"/>
      <c r="D53" s="25"/>
      <c r="E53" s="25"/>
      <c r="F53" s="25"/>
      <c r="G53" s="25"/>
      <c r="H53" s="25"/>
      <c r="I53" s="23"/>
    </row>
    <row r="54" spans="1:9" x14ac:dyDescent="0.2">
      <c r="A54" s="25"/>
      <c r="B54" s="26"/>
      <c r="C54" s="25"/>
      <c r="D54" s="25"/>
      <c r="E54" s="25"/>
      <c r="F54" s="25"/>
      <c r="G54" s="25"/>
      <c r="H54" s="25"/>
      <c r="I54" s="23"/>
    </row>
  </sheetData>
  <sortState ref="B9:G36">
    <sortCondition ref="C9:C36"/>
  </sortState>
  <mergeCells count="8">
    <mergeCell ref="B45:G45"/>
    <mergeCell ref="B46:F46"/>
    <mergeCell ref="B48:G48"/>
    <mergeCell ref="B49:G49"/>
    <mergeCell ref="B2:G2"/>
    <mergeCell ref="B4:G4"/>
    <mergeCell ref="B43:C43"/>
    <mergeCell ref="B44:G44"/>
  </mergeCells>
  <printOptions horizontalCentered="1"/>
  <pageMargins left="0.19685039370078741" right="0.19685039370078741" top="1.3779527559055118" bottom="0.39370078740157483" header="0.39370078740157483" footer="0"/>
  <pageSetup paperSize="9" scale="85" orientation="portrait" horizontalDpi="1200" verticalDpi="1200" r:id="rId1"/>
  <headerFooter alignWithMargins="0">
    <oddHeader>&amp;R&amp;"Arial,Negrito"&amp;18Anexo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activeCell="E27" sqref="E27"/>
    </sheetView>
  </sheetViews>
  <sheetFormatPr defaultRowHeight="12.75" x14ac:dyDescent="0.2"/>
  <sheetData>
    <row r="1" spans="1:1" ht="15" x14ac:dyDescent="0.2">
      <c r="A1" s="108"/>
    </row>
    <row r="2" spans="1:1" ht="15" x14ac:dyDescent="0.2">
      <c r="A2" s="111" t="s">
        <v>72</v>
      </c>
    </row>
    <row r="3" spans="1:1" ht="15" x14ac:dyDescent="0.2">
      <c r="A3" s="111" t="s">
        <v>73</v>
      </c>
    </row>
    <row r="4" spans="1:1" ht="15" x14ac:dyDescent="0.2">
      <c r="A4" s="111" t="s">
        <v>74</v>
      </c>
    </row>
    <row r="5" spans="1:1" ht="15" x14ac:dyDescent="0.2">
      <c r="A5" s="111" t="s">
        <v>75</v>
      </c>
    </row>
    <row r="6" spans="1:1" ht="15" x14ac:dyDescent="0.2">
      <c r="A6" s="111" t="s">
        <v>76</v>
      </c>
    </row>
    <row r="7" spans="1:1" ht="15.75" x14ac:dyDescent="0.2">
      <c r="A7" s="107"/>
    </row>
    <row r="8" spans="1:1" ht="15.75" x14ac:dyDescent="0.2">
      <c r="A8" s="106" t="s">
        <v>77</v>
      </c>
    </row>
    <row r="9" spans="1:1" ht="15.75" x14ac:dyDescent="0.2">
      <c r="A9" s="106"/>
    </row>
    <row r="10" spans="1:1" ht="15.75" x14ac:dyDescent="0.2">
      <c r="A10" s="106" t="s">
        <v>62</v>
      </c>
    </row>
    <row r="11" spans="1:1" ht="15.75" x14ac:dyDescent="0.2">
      <c r="A11" s="106"/>
    </row>
    <row r="12" spans="1:1" ht="15.75" x14ac:dyDescent="0.2">
      <c r="A12" s="106" t="s">
        <v>63</v>
      </c>
    </row>
    <row r="13" spans="1:1" ht="15.75" x14ac:dyDescent="0.2">
      <c r="A13" s="106"/>
    </row>
    <row r="14" spans="1:1" ht="15" x14ac:dyDescent="0.2">
      <c r="A14" s="108" t="s">
        <v>64</v>
      </c>
    </row>
    <row r="15" spans="1:1" ht="15" x14ac:dyDescent="0.2">
      <c r="A15" s="108" t="s">
        <v>65</v>
      </c>
    </row>
    <row r="16" spans="1:1" ht="15" x14ac:dyDescent="0.2">
      <c r="A16" s="109"/>
    </row>
    <row r="17" spans="1:1" ht="15" x14ac:dyDescent="0.2">
      <c r="A17" s="108" t="s">
        <v>66</v>
      </c>
    </row>
    <row r="18" spans="1:1" ht="15" x14ac:dyDescent="0.2">
      <c r="A18" s="108" t="s">
        <v>67</v>
      </c>
    </row>
    <row r="19" spans="1:1" ht="15" x14ac:dyDescent="0.2">
      <c r="A19" s="110"/>
    </row>
    <row r="20" spans="1:1" ht="15" x14ac:dyDescent="0.2">
      <c r="A20" s="108" t="s">
        <v>68</v>
      </c>
    </row>
    <row r="21" spans="1:1" ht="15" x14ac:dyDescent="0.2">
      <c r="A21" s="108" t="s">
        <v>69</v>
      </c>
    </row>
    <row r="22" spans="1:1" ht="15.75" x14ac:dyDescent="0.2">
      <c r="A22" s="106"/>
    </row>
    <row r="23" spans="1:1" ht="15.75" x14ac:dyDescent="0.2">
      <c r="A23" s="106" t="s">
        <v>70</v>
      </c>
    </row>
    <row r="24" spans="1:1" ht="15.75" x14ac:dyDescent="0.2">
      <c r="A24" s="106"/>
    </row>
    <row r="25" spans="1:1" ht="15.75" x14ac:dyDescent="0.2">
      <c r="A25" s="106" t="s">
        <v>71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rgb="FFFF0000"/>
    <pageSetUpPr fitToPage="1"/>
  </sheetPr>
  <dimension ref="A1:Z46"/>
  <sheetViews>
    <sheetView showGridLines="0" workbookViewId="0">
      <pane ySplit="6" topLeftCell="A7" activePane="bottomLeft" state="frozen"/>
      <selection pane="bottomLeft" activeCell="F27" sqref="F27"/>
    </sheetView>
  </sheetViews>
  <sheetFormatPr defaultColWidth="9.140625" defaultRowHeight="12.75" x14ac:dyDescent="0.2"/>
  <cols>
    <col min="1" max="1" width="1.140625" style="15" customWidth="1"/>
    <col min="2" max="2" width="7.42578125" style="16" bestFit="1" customWidth="1"/>
    <col min="3" max="3" width="61.140625" style="15" customWidth="1"/>
    <col min="4" max="6" width="13.28515625" style="15" customWidth="1"/>
    <col min="7" max="7" width="12" style="15" customWidth="1"/>
    <col min="8" max="8" width="2.85546875" style="15" customWidth="1"/>
    <col min="9" max="9" width="35.140625" style="15" bestFit="1" customWidth="1"/>
    <col min="10" max="10" width="15.7109375" style="15" customWidth="1"/>
    <col min="11" max="11" width="2.85546875" style="15" customWidth="1"/>
    <col min="12" max="14" width="11.85546875" style="7" customWidth="1"/>
    <col min="15" max="15" width="10.7109375" style="7" bestFit="1" customWidth="1"/>
    <col min="16" max="16" width="9.140625" style="7"/>
    <col min="17" max="17" width="6.28515625" style="7" bestFit="1" customWidth="1"/>
    <col min="18" max="21" width="9.140625" style="7"/>
    <col min="22" max="22" width="13.28515625" style="7" bestFit="1" customWidth="1"/>
    <col min="23" max="24" width="9.140625" style="7"/>
    <col min="25" max="25" width="13.28515625" style="7" bestFit="1" customWidth="1"/>
    <col min="26" max="16384" width="9.140625" style="7"/>
  </cols>
  <sheetData>
    <row r="1" spans="1:25" x14ac:dyDescent="0.2">
      <c r="A1" s="3"/>
      <c r="B1" s="4"/>
      <c r="C1" s="5"/>
      <c r="D1" s="6"/>
      <c r="E1" s="6"/>
      <c r="F1" s="6"/>
      <c r="G1" s="6"/>
      <c r="H1" s="3"/>
      <c r="I1" s="6"/>
      <c r="J1" s="6"/>
      <c r="K1" s="3"/>
      <c r="L1"/>
      <c r="M1"/>
      <c r="N1" s="2"/>
    </row>
    <row r="2" spans="1:25" ht="15.75" customHeight="1" x14ac:dyDescent="0.2">
      <c r="A2" s="8"/>
      <c r="B2" s="120" t="s">
        <v>6</v>
      </c>
      <c r="C2" s="120"/>
      <c r="D2" s="120"/>
      <c r="E2" s="120"/>
      <c r="F2" s="120"/>
      <c r="G2" s="120"/>
      <c r="H2" s="31"/>
      <c r="I2" s="81"/>
      <c r="J2" s="81"/>
      <c r="K2" s="31"/>
      <c r="L2" s="124" t="s">
        <v>54</v>
      </c>
      <c r="M2" s="124"/>
      <c r="N2" s="41"/>
      <c r="O2" s="79"/>
    </row>
    <row r="3" spans="1:25" ht="3.75" customHeight="1" x14ac:dyDescent="0.2">
      <c r="A3" s="3"/>
      <c r="B3" s="9"/>
      <c r="C3" s="10"/>
      <c r="D3" s="1"/>
      <c r="E3" s="1"/>
      <c r="F3" s="1"/>
      <c r="G3" s="11"/>
      <c r="H3" s="3"/>
      <c r="I3" s="11"/>
      <c r="J3" s="11"/>
      <c r="K3" s="3"/>
      <c r="L3"/>
      <c r="M3" s="42"/>
      <c r="N3" s="43"/>
    </row>
    <row r="4" spans="1:25" ht="16.899999999999999" customHeight="1" x14ac:dyDescent="0.2">
      <c r="A4" s="12"/>
      <c r="B4" s="127" t="s">
        <v>46</v>
      </c>
      <c r="C4" s="127"/>
      <c r="D4" s="127"/>
      <c r="E4" s="73"/>
      <c r="F4" s="85" t="s">
        <v>30</v>
      </c>
      <c r="G4" s="86">
        <v>1.4999999999999999E-2</v>
      </c>
      <c r="H4" s="12"/>
      <c r="I4" s="87"/>
      <c r="J4" s="87"/>
      <c r="K4" s="12"/>
      <c r="L4" s="125" t="s">
        <v>32</v>
      </c>
      <c r="M4" s="126"/>
      <c r="N4" s="55">
        <v>6.5000000000000002E-2</v>
      </c>
      <c r="O4" s="85" t="s">
        <v>30</v>
      </c>
      <c r="P4" s="86">
        <v>1.4999999999999999E-2</v>
      </c>
    </row>
    <row r="5" spans="1:25" ht="3.75" customHeight="1" x14ac:dyDescent="0.2">
      <c r="A5" s="3"/>
      <c r="B5" s="9"/>
      <c r="C5" s="10"/>
      <c r="D5" s="1"/>
      <c r="E5" s="1"/>
      <c r="F5" s="1"/>
      <c r="G5" s="11"/>
      <c r="H5" s="3"/>
      <c r="I5" s="11"/>
      <c r="J5" s="11"/>
      <c r="K5" s="3"/>
      <c r="L5"/>
      <c r="M5"/>
      <c r="N5"/>
    </row>
    <row r="6" spans="1:25" ht="30" customHeight="1" x14ac:dyDescent="0.2">
      <c r="A6" s="13"/>
      <c r="B6" s="32" t="s">
        <v>2</v>
      </c>
      <c r="C6" s="34" t="s">
        <v>4</v>
      </c>
      <c r="D6" s="33" t="s">
        <v>1</v>
      </c>
      <c r="E6" s="33" t="s">
        <v>5</v>
      </c>
      <c r="F6" s="33" t="s">
        <v>0</v>
      </c>
      <c r="G6" s="33" t="s">
        <v>3</v>
      </c>
      <c r="H6" s="13"/>
      <c r="I6" s="33" t="s">
        <v>31</v>
      </c>
      <c r="J6" s="88" t="s">
        <v>50</v>
      </c>
      <c r="K6" s="13"/>
      <c r="L6" s="44" t="s">
        <v>1</v>
      </c>
      <c r="M6" s="44" t="s">
        <v>5</v>
      </c>
      <c r="N6" s="44" t="s">
        <v>0</v>
      </c>
      <c r="O6" s="44" t="s">
        <v>3</v>
      </c>
      <c r="Q6" s="96" t="s">
        <v>52</v>
      </c>
      <c r="R6" s="96" t="s">
        <v>53</v>
      </c>
      <c r="T6" s="97" t="s">
        <v>51</v>
      </c>
      <c r="W6" s="97" t="s">
        <v>56</v>
      </c>
    </row>
    <row r="7" spans="1:25" ht="6" customHeight="1" x14ac:dyDescent="0.2">
      <c r="A7" s="3"/>
      <c r="B7" s="49"/>
      <c r="C7" s="50"/>
      <c r="D7" s="51"/>
      <c r="E7" s="51"/>
      <c r="F7" s="51"/>
      <c r="G7" s="52"/>
      <c r="H7" s="3"/>
      <c r="I7" s="90"/>
      <c r="J7" s="52"/>
      <c r="K7" s="3"/>
    </row>
    <row r="8" spans="1:25" x14ac:dyDescent="0.2">
      <c r="A8" s="14"/>
      <c r="B8" s="60">
        <v>10061</v>
      </c>
      <c r="C8" s="39" t="s">
        <v>23</v>
      </c>
      <c r="D8" s="29">
        <f>F8/(1-$G$4)</f>
        <v>377.66497461928935</v>
      </c>
      <c r="E8" s="29">
        <f>D8*$G$4</f>
        <v>5.6649746192893398</v>
      </c>
      <c r="F8" s="29">
        <v>372</v>
      </c>
      <c r="G8" s="30">
        <v>21</v>
      </c>
      <c r="H8" s="14"/>
      <c r="I8" s="91"/>
      <c r="J8" s="89" t="s">
        <v>45</v>
      </c>
      <c r="K8" s="14"/>
      <c r="L8" s="45">
        <f t="shared" ref="L8:L30" si="0">N8/(1-$P$4)</f>
        <v>403.04568527918781</v>
      </c>
      <c r="M8" s="45">
        <f>L8-N8</f>
        <v>6.0456852791878077</v>
      </c>
      <c r="N8" s="45">
        <f>IFERROR(ROUNDUP(F8+(F8*$N$4),0),0)</f>
        <v>397</v>
      </c>
      <c r="O8" s="78">
        <f t="shared" ref="O8:O29" si="1">G8</f>
        <v>21</v>
      </c>
      <c r="P8" s="76">
        <f t="shared" ref="P8:P29" si="2">L8/D8-1</f>
        <v>6.7204301075268758E-2</v>
      </c>
      <c r="Q8" s="76">
        <f t="shared" ref="Q8:Q29" si="3">N8/F8-1</f>
        <v>6.7204301075268758E-2</v>
      </c>
      <c r="R8" s="98">
        <f>M8/L8</f>
        <v>1.4999999999999977E-2</v>
      </c>
      <c r="T8" s="7" t="str">
        <f t="shared" ref="T8:T29" si="4">B8&amp;C8&amp;D8&amp;E8&amp;F8&amp;G8</f>
        <v>10061Administração Hospitalar377,6649746192895,6649746192893437221</v>
      </c>
      <c r="U8" s="7" t="s">
        <v>87</v>
      </c>
      <c r="V8" s="7" t="b">
        <f>T8=U8</f>
        <v>1</v>
      </c>
      <c r="W8" s="7" t="str">
        <f>B8&amp;C8&amp;L8&amp;M8&amp;N8&amp;O8</f>
        <v>10061Administração Hospitalar403,0456852791886,0456852791878139721</v>
      </c>
      <c r="X8" s="7" t="str">
        <f>'2018'!B8&amp;'2018'!C8&amp;'2018'!D8&amp;'2018'!E8&amp;'2018'!F8&amp;'2018'!G8</f>
        <v>10061Administração Hospitalar403,0456852791886,0456852791878139721</v>
      </c>
      <c r="Y8" s="7" t="b">
        <f>W8=X8</f>
        <v>1</v>
      </c>
    </row>
    <row r="9" spans="1:25" x14ac:dyDescent="0.2">
      <c r="A9" s="14"/>
      <c r="B9" s="28">
        <v>10065</v>
      </c>
      <c r="C9" s="38" t="s">
        <v>21</v>
      </c>
      <c r="D9" s="29">
        <f t="shared" ref="D9:D29" si="5">F9/(1-$G$4)</f>
        <v>570.5583756345178</v>
      </c>
      <c r="E9" s="29">
        <f t="shared" ref="E9:E29" si="6">D9*$G$4</f>
        <v>8.5583756345177662</v>
      </c>
      <c r="F9" s="29">
        <v>562</v>
      </c>
      <c r="G9" s="30">
        <v>18</v>
      </c>
      <c r="H9" s="7"/>
      <c r="I9" s="91"/>
      <c r="J9" s="89" t="s">
        <v>45</v>
      </c>
      <c r="K9" s="7"/>
      <c r="L9" s="45">
        <f t="shared" si="0"/>
        <v>608.12182741116749</v>
      </c>
      <c r="M9" s="45">
        <f t="shared" ref="M9:M30" si="7">L9-N9</f>
        <v>9.1218274111674873</v>
      </c>
      <c r="N9" s="45">
        <f t="shared" ref="N9:N30" si="8">IFERROR(ROUNDUP(F9+(F9*$N$4),0),0)</f>
        <v>599</v>
      </c>
      <c r="O9" s="78">
        <f t="shared" si="1"/>
        <v>18</v>
      </c>
      <c r="P9" s="76">
        <f t="shared" si="2"/>
        <v>6.5836298932384185E-2</v>
      </c>
      <c r="Q9" s="76">
        <f t="shared" si="3"/>
        <v>6.5836298932384407E-2</v>
      </c>
      <c r="R9" s="98">
        <f t="shared" ref="R9:R30" si="9">M9/L9</f>
        <v>1.499999999999996E-2</v>
      </c>
      <c r="T9" s="7" t="str">
        <f t="shared" si="4"/>
        <v>10065Alfabetização e Letramento570,5583756345188,5583756345177756218</v>
      </c>
      <c r="U9" s="7" t="s">
        <v>88</v>
      </c>
      <c r="V9" s="7" t="b">
        <f t="shared" ref="V9:V29" si="10">T9=U9</f>
        <v>1</v>
      </c>
      <c r="W9" s="7" t="str">
        <f t="shared" ref="W9:W30" si="11">B9&amp;C9&amp;L9&amp;M9&amp;N9&amp;O9</f>
        <v>10065Alfabetização e Letramento608,1218274111679,1218274111674959918</v>
      </c>
      <c r="X9" s="7" t="str">
        <f>'2018'!B9&amp;'2018'!C9&amp;'2018'!D9&amp;'2018'!E9&amp;'2018'!F9&amp;'2018'!G9</f>
        <v>10065Alfabetização e Letramento608,1218274111679,1218274111674959918</v>
      </c>
      <c r="Y9" s="7" t="b">
        <f t="shared" ref="Y9:Y30" si="12">W9=X9</f>
        <v>1</v>
      </c>
    </row>
    <row r="10" spans="1:25" x14ac:dyDescent="0.2">
      <c r="A10" s="14"/>
      <c r="B10" s="60">
        <v>10057</v>
      </c>
      <c r="C10" s="39" t="s">
        <v>15</v>
      </c>
      <c r="D10" s="29">
        <f t="shared" si="5"/>
        <v>566.49746192893406</v>
      </c>
      <c r="E10" s="29">
        <f t="shared" si="6"/>
        <v>8.4974619289340101</v>
      </c>
      <c r="F10" s="29">
        <v>558</v>
      </c>
      <c r="G10" s="30">
        <v>18</v>
      </c>
      <c r="H10" s="14"/>
      <c r="I10" s="91"/>
      <c r="J10" s="89" t="s">
        <v>45</v>
      </c>
      <c r="K10" s="14"/>
      <c r="L10" s="45">
        <f t="shared" si="0"/>
        <v>604.06091370558374</v>
      </c>
      <c r="M10" s="45">
        <f t="shared" si="7"/>
        <v>9.0609137055837436</v>
      </c>
      <c r="N10" s="45">
        <f t="shared" si="8"/>
        <v>595</v>
      </c>
      <c r="O10" s="78">
        <f t="shared" si="1"/>
        <v>18</v>
      </c>
      <c r="P10" s="76">
        <f t="shared" si="2"/>
        <v>6.6308243727598359E-2</v>
      </c>
      <c r="Q10" s="76">
        <f t="shared" si="3"/>
        <v>6.6308243727598581E-2</v>
      </c>
      <c r="R10" s="98">
        <f t="shared" si="9"/>
        <v>1.4999999999999979E-2</v>
      </c>
      <c r="T10" s="7" t="str">
        <f t="shared" si="4"/>
        <v>10057Assessoria Executiva566,4974619289348,4974619289340155818</v>
      </c>
      <c r="U10" s="7" t="s">
        <v>89</v>
      </c>
      <c r="V10" s="7" t="b">
        <f t="shared" si="10"/>
        <v>1</v>
      </c>
      <c r="W10" s="7" t="str">
        <f t="shared" si="11"/>
        <v>10057Assessoria Executiva604,0609137055849,0609137055837459518</v>
      </c>
      <c r="X10" s="7" t="str">
        <f>'2018'!B10&amp;'2018'!C10&amp;'2018'!D10&amp;'2018'!E10&amp;'2018'!F10&amp;'2018'!G10</f>
        <v>10057Assessoria Executiva604,0609137055849,0609137055837459518</v>
      </c>
      <c r="Y10" s="7" t="b">
        <f t="shared" si="12"/>
        <v>1</v>
      </c>
    </row>
    <row r="11" spans="1:25" x14ac:dyDescent="0.2">
      <c r="A11" s="14"/>
      <c r="B11" s="61">
        <v>10299</v>
      </c>
      <c r="C11" s="36" t="s">
        <v>20</v>
      </c>
      <c r="D11" s="29">
        <f t="shared" si="5"/>
        <v>653.80710659898477</v>
      </c>
      <c r="E11" s="29">
        <f t="shared" si="6"/>
        <v>9.8071065989847721</v>
      </c>
      <c r="F11" s="29">
        <v>644</v>
      </c>
      <c r="G11" s="30">
        <v>24</v>
      </c>
      <c r="H11" s="14"/>
      <c r="I11" s="91"/>
      <c r="J11" s="89" t="s">
        <v>45</v>
      </c>
      <c r="K11" s="14"/>
      <c r="L11" s="45">
        <f t="shared" si="0"/>
        <v>696.4467005076142</v>
      </c>
      <c r="M11" s="45">
        <f t="shared" si="7"/>
        <v>10.446700507614196</v>
      </c>
      <c r="N11" s="45">
        <f t="shared" si="8"/>
        <v>686</v>
      </c>
      <c r="O11" s="78">
        <f t="shared" si="1"/>
        <v>24</v>
      </c>
      <c r="P11" s="76">
        <f t="shared" si="2"/>
        <v>6.5217391304347894E-2</v>
      </c>
      <c r="Q11" s="76">
        <f t="shared" si="3"/>
        <v>6.5217391304347894E-2</v>
      </c>
      <c r="R11" s="98">
        <f t="shared" si="9"/>
        <v>1.4999999999999975E-2</v>
      </c>
      <c r="T11" s="7" t="str">
        <f t="shared" si="4"/>
        <v>10299Cirurgia de Pequenos Animais653,8071065989859,8071065989847764424</v>
      </c>
      <c r="U11" s="7" t="s">
        <v>90</v>
      </c>
      <c r="V11" s="7" t="b">
        <f t="shared" si="10"/>
        <v>1</v>
      </c>
      <c r="W11" s="7" t="str">
        <f t="shared" si="11"/>
        <v>10299Cirurgia de Pequenos Animais696,44670050761410,446700507614268624</v>
      </c>
      <c r="X11" s="7" t="str">
        <f>'2018'!B11&amp;'2018'!C11&amp;'2018'!D11&amp;'2018'!E11&amp;'2018'!F11&amp;'2018'!G11</f>
        <v>10299Cirurgia de Pequenos Animais696,44670050761410,446700507614268624</v>
      </c>
      <c r="Y11" s="7" t="b">
        <f t="shared" si="12"/>
        <v>1</v>
      </c>
    </row>
    <row r="12" spans="1:25" x14ac:dyDescent="0.2">
      <c r="A12" s="14"/>
      <c r="B12" s="28">
        <v>10086</v>
      </c>
      <c r="C12" s="38" t="s">
        <v>27</v>
      </c>
      <c r="D12" s="29">
        <f t="shared" si="5"/>
        <v>1238.5786802030457</v>
      </c>
      <c r="E12" s="29">
        <f t="shared" si="6"/>
        <v>18.578680203045685</v>
      </c>
      <c r="F12" s="29">
        <v>1220</v>
      </c>
      <c r="G12" s="30">
        <v>18</v>
      </c>
      <c r="H12" s="14"/>
      <c r="I12" s="91"/>
      <c r="J12" s="89" t="s">
        <v>45</v>
      </c>
      <c r="K12" s="14"/>
      <c r="L12" s="45">
        <f t="shared" si="0"/>
        <v>1319.7969543147208</v>
      </c>
      <c r="M12" s="45">
        <f t="shared" si="7"/>
        <v>19.796954314720779</v>
      </c>
      <c r="N12" s="45">
        <f t="shared" si="8"/>
        <v>1300</v>
      </c>
      <c r="O12" s="78">
        <f t="shared" si="1"/>
        <v>18</v>
      </c>
      <c r="P12" s="76">
        <f t="shared" si="2"/>
        <v>6.5573770491803351E-2</v>
      </c>
      <c r="Q12" s="76">
        <f t="shared" si="3"/>
        <v>6.5573770491803351E-2</v>
      </c>
      <c r="R12" s="98">
        <f t="shared" si="9"/>
        <v>1.4999999999999975E-2</v>
      </c>
      <c r="T12" s="7" t="str">
        <f t="shared" si="4"/>
        <v>10086Citologia Diagnóstica1238,5786802030518,5786802030457122018</v>
      </c>
      <c r="U12" s="7" t="s">
        <v>91</v>
      </c>
      <c r="V12" s="7" t="b">
        <f t="shared" si="10"/>
        <v>1</v>
      </c>
      <c r="W12" s="7" t="str">
        <f t="shared" si="11"/>
        <v>10086Citologia Diagnóstica1319,7969543147219,7969543147208130018</v>
      </c>
      <c r="X12" s="7" t="str">
        <f>'2018'!B12&amp;'2018'!C12&amp;'2018'!D12&amp;'2018'!E12&amp;'2018'!F12&amp;'2018'!G12</f>
        <v>10086Citologia Diagnóstica1319,7969543147219,7969543147208130018</v>
      </c>
      <c r="Y12" s="7" t="b">
        <f t="shared" si="12"/>
        <v>1</v>
      </c>
    </row>
    <row r="13" spans="1:25" x14ac:dyDescent="0.2">
      <c r="A13" s="14"/>
      <c r="B13" s="60">
        <v>10296</v>
      </c>
      <c r="C13" s="39" t="s">
        <v>19</v>
      </c>
      <c r="D13" s="29">
        <f t="shared" si="5"/>
        <v>631.47208121827407</v>
      </c>
      <c r="E13" s="29">
        <f t="shared" si="6"/>
        <v>9.472081218274111</v>
      </c>
      <c r="F13" s="29">
        <v>622</v>
      </c>
      <c r="G13" s="30">
        <v>24</v>
      </c>
      <c r="H13" s="14"/>
      <c r="I13" s="91"/>
      <c r="J13" s="89" t="s">
        <v>45</v>
      </c>
      <c r="K13" s="14"/>
      <c r="L13" s="45">
        <f t="shared" si="0"/>
        <v>673.09644670050761</v>
      </c>
      <c r="M13" s="45">
        <f t="shared" si="7"/>
        <v>10.096446700507613</v>
      </c>
      <c r="N13" s="45">
        <f t="shared" si="8"/>
        <v>663</v>
      </c>
      <c r="O13" s="78">
        <f t="shared" si="1"/>
        <v>24</v>
      </c>
      <c r="P13" s="76">
        <f t="shared" si="2"/>
        <v>6.5916398713826485E-2</v>
      </c>
      <c r="Q13" s="76">
        <f t="shared" si="3"/>
        <v>6.5916398713826263E-2</v>
      </c>
      <c r="R13" s="98">
        <f t="shared" si="9"/>
        <v>1.4999999999999998E-2</v>
      </c>
      <c r="T13" s="7" t="str">
        <f t="shared" si="4"/>
        <v>10296Clínica Médica de Cães e Gatos631,4720812182749,4720812182741162224</v>
      </c>
      <c r="U13" s="7" t="s">
        <v>92</v>
      </c>
      <c r="V13" s="7" t="b">
        <f t="shared" si="10"/>
        <v>1</v>
      </c>
      <c r="W13" s="7" t="str">
        <f t="shared" si="11"/>
        <v>10296Clínica Médica de Cães e Gatos673,09644670050810,096446700507666324</v>
      </c>
      <c r="X13" s="7" t="str">
        <f>'2018'!B13&amp;'2018'!C13&amp;'2018'!D13&amp;'2018'!E13&amp;'2018'!F13&amp;'2018'!G13</f>
        <v>10296Clínica Médica de Cães e Gatos673,09644670050810,096446700507666324</v>
      </c>
      <c r="Y13" s="7" t="b">
        <f t="shared" si="12"/>
        <v>1</v>
      </c>
    </row>
    <row r="14" spans="1:25" x14ac:dyDescent="0.2">
      <c r="A14" s="14"/>
      <c r="B14" s="64">
        <v>10733</v>
      </c>
      <c r="C14" s="40" t="s">
        <v>18</v>
      </c>
      <c r="D14" s="29">
        <f t="shared" si="5"/>
        <v>773.60406091370555</v>
      </c>
      <c r="E14" s="29">
        <f t="shared" si="6"/>
        <v>11.604060913705583</v>
      </c>
      <c r="F14" s="29">
        <v>762</v>
      </c>
      <c r="G14" s="30">
        <v>18</v>
      </c>
      <c r="H14" s="14"/>
      <c r="I14" s="91"/>
      <c r="J14" s="89" t="s">
        <v>45</v>
      </c>
      <c r="K14" s="14"/>
      <c r="L14" s="45">
        <f t="shared" si="0"/>
        <v>824.36548223350258</v>
      </c>
      <c r="M14" s="45">
        <f t="shared" si="7"/>
        <v>12.365482233502576</v>
      </c>
      <c r="N14" s="45">
        <f t="shared" si="8"/>
        <v>812</v>
      </c>
      <c r="O14" s="78">
        <f t="shared" si="1"/>
        <v>18</v>
      </c>
      <c r="P14" s="76">
        <f t="shared" si="2"/>
        <v>6.5616797900262647E-2</v>
      </c>
      <c r="Q14" s="76">
        <f t="shared" si="3"/>
        <v>6.5616797900262425E-2</v>
      </c>
      <c r="R14" s="98">
        <f t="shared" si="9"/>
        <v>1.5000000000000045E-2</v>
      </c>
      <c r="T14" s="7" t="str">
        <f t="shared" si="4"/>
        <v>10733Comunicação Empresarial773,60406091370611,604060913705676218</v>
      </c>
      <c r="U14" s="7" t="s">
        <v>93</v>
      </c>
      <c r="V14" s="7" t="b">
        <f t="shared" si="10"/>
        <v>1</v>
      </c>
      <c r="W14" s="7" t="str">
        <f t="shared" si="11"/>
        <v>10733Comunicação Empresarial824,36548223350312,365482233502681218</v>
      </c>
      <c r="X14" s="7" t="str">
        <f>'2018'!B14&amp;'2018'!C14&amp;'2018'!D14&amp;'2018'!E14&amp;'2018'!F14&amp;'2018'!G14</f>
        <v>10733Comunicação Empresarial824,36548223350312,365482233502681218</v>
      </c>
      <c r="Y14" s="7" t="b">
        <f t="shared" si="12"/>
        <v>1</v>
      </c>
    </row>
    <row r="15" spans="1:25" ht="12.75" hidden="1" customHeight="1" x14ac:dyDescent="0.2">
      <c r="A15" s="3"/>
      <c r="B15" s="60">
        <v>10058</v>
      </c>
      <c r="C15" s="39" t="s">
        <v>16</v>
      </c>
      <c r="D15" s="29">
        <f t="shared" si="5"/>
        <v>802.03045685279187</v>
      </c>
      <c r="E15" s="29">
        <f t="shared" si="6"/>
        <v>12.030456852791877</v>
      </c>
      <c r="F15" s="29">
        <v>790</v>
      </c>
      <c r="G15" s="30">
        <v>18</v>
      </c>
      <c r="H15" s="3"/>
      <c r="I15" s="91"/>
      <c r="J15" s="89" t="s">
        <v>45</v>
      </c>
      <c r="K15" s="3"/>
      <c r="L15" s="45">
        <f t="shared" si="0"/>
        <v>854.82233502538077</v>
      </c>
      <c r="M15" s="45">
        <f t="shared" si="7"/>
        <v>12.822335025380767</v>
      </c>
      <c r="N15" s="45">
        <f t="shared" si="8"/>
        <v>842</v>
      </c>
      <c r="O15" s="78">
        <f t="shared" si="1"/>
        <v>18</v>
      </c>
      <c r="P15" s="76">
        <f t="shared" si="2"/>
        <v>6.5822784810126711E-2</v>
      </c>
      <c r="Q15" s="76">
        <f t="shared" si="3"/>
        <v>6.5822784810126489E-2</v>
      </c>
      <c r="R15" s="98">
        <f t="shared" si="9"/>
        <v>1.5000000000000065E-2</v>
      </c>
      <c r="T15" s="7" t="str">
        <f t="shared" si="4"/>
        <v>10058Controladoria e Finanças802,03045685279212,030456852791979018</v>
      </c>
      <c r="U15" s="7" t="s">
        <v>94</v>
      </c>
      <c r="V15" s="7" t="b">
        <f t="shared" si="10"/>
        <v>1</v>
      </c>
      <c r="W15" s="7" t="str">
        <f t="shared" si="11"/>
        <v>10058Controladoria e Finanças854,82233502538112,822335025380884218</v>
      </c>
      <c r="X15" s="7" t="str">
        <f>'2018'!B15&amp;'2018'!C15&amp;'2018'!D15&amp;'2018'!E15&amp;'2018'!F15&amp;'2018'!G15</f>
        <v>10058Controladoria e Finanças854,82233502538112,822335025380884218</v>
      </c>
      <c r="Y15" s="7" t="b">
        <f t="shared" si="12"/>
        <v>1</v>
      </c>
    </row>
    <row r="16" spans="1:25" ht="12.75" customHeight="1" x14ac:dyDescent="0.2">
      <c r="A16" s="3"/>
      <c r="B16" s="62">
        <v>10083</v>
      </c>
      <c r="C16" s="37" t="s">
        <v>25</v>
      </c>
      <c r="D16" s="29">
        <f t="shared" si="5"/>
        <v>523.85786802030452</v>
      </c>
      <c r="E16" s="29">
        <f t="shared" si="6"/>
        <v>7.8578680203045677</v>
      </c>
      <c r="F16" s="29">
        <v>516</v>
      </c>
      <c r="G16" s="30">
        <v>18</v>
      </c>
      <c r="H16" s="3"/>
      <c r="I16" s="91"/>
      <c r="J16" s="89" t="s">
        <v>45</v>
      </c>
      <c r="K16" s="3"/>
      <c r="L16" s="45">
        <f t="shared" si="0"/>
        <v>558.37563451776646</v>
      </c>
      <c r="M16" s="45">
        <f t="shared" si="7"/>
        <v>8.3756345177664571</v>
      </c>
      <c r="N16" s="45">
        <f t="shared" si="8"/>
        <v>550</v>
      </c>
      <c r="O16" s="78">
        <f t="shared" si="1"/>
        <v>18</v>
      </c>
      <c r="P16" s="76">
        <f t="shared" si="2"/>
        <v>6.5891472868217171E-2</v>
      </c>
      <c r="Q16" s="76">
        <f t="shared" si="3"/>
        <v>6.5891472868216949E-2</v>
      </c>
      <c r="R16" s="98">
        <f t="shared" si="9"/>
        <v>1.4999999999999928E-2</v>
      </c>
      <c r="T16" s="7" t="str">
        <f t="shared" si="4"/>
        <v>10083Direito Educacional523,8578680203057,8578680203045751618</v>
      </c>
      <c r="U16" s="7" t="s">
        <v>95</v>
      </c>
      <c r="V16" s="7" t="b">
        <f t="shared" si="10"/>
        <v>1</v>
      </c>
      <c r="W16" s="7" t="str">
        <f t="shared" si="11"/>
        <v>10083Direito Educacional558,3756345177668,3756345177664655018</v>
      </c>
      <c r="X16" s="7" t="str">
        <f>'2018'!B16&amp;'2018'!C16&amp;'2018'!D16&amp;'2018'!E16&amp;'2018'!F16&amp;'2018'!G16</f>
        <v>10083Direito Educacional558,3756345177668,3756345177664655018</v>
      </c>
      <c r="Y16" s="7" t="b">
        <f t="shared" si="12"/>
        <v>1</v>
      </c>
    </row>
    <row r="17" spans="1:26" ht="12.75" customHeight="1" x14ac:dyDescent="0.2">
      <c r="A17" s="3"/>
      <c r="B17" s="61">
        <v>10085</v>
      </c>
      <c r="C17" s="36" t="s">
        <v>10</v>
      </c>
      <c r="D17" s="29">
        <f t="shared" si="5"/>
        <v>750.25380710659897</v>
      </c>
      <c r="E17" s="29">
        <f t="shared" si="6"/>
        <v>11.253807106598984</v>
      </c>
      <c r="F17" s="29">
        <v>739</v>
      </c>
      <c r="G17" s="30">
        <v>18</v>
      </c>
      <c r="H17" s="3"/>
      <c r="I17" s="91"/>
      <c r="J17" s="89" t="s">
        <v>45</v>
      </c>
      <c r="K17" s="3"/>
      <c r="L17" s="45">
        <f t="shared" si="0"/>
        <v>800</v>
      </c>
      <c r="M17" s="45">
        <f t="shared" si="7"/>
        <v>12</v>
      </c>
      <c r="N17" s="45">
        <f t="shared" si="8"/>
        <v>788</v>
      </c>
      <c r="O17" s="78">
        <f t="shared" si="1"/>
        <v>18</v>
      </c>
      <c r="P17" s="76">
        <f t="shared" si="2"/>
        <v>6.6305818673883632E-2</v>
      </c>
      <c r="Q17" s="76">
        <f t="shared" si="3"/>
        <v>6.6305818673883632E-2</v>
      </c>
      <c r="R17" s="98">
        <f t="shared" si="9"/>
        <v>1.4999999999999999E-2</v>
      </c>
      <c r="T17" s="7" t="str">
        <f t="shared" si="4"/>
        <v>10085Direitos Difusos e Coletivos750,25380710659911,25380710659973918</v>
      </c>
      <c r="U17" s="7" t="s">
        <v>96</v>
      </c>
      <c r="V17" s="7" t="b">
        <f t="shared" si="10"/>
        <v>1</v>
      </c>
      <c r="W17" s="7" t="str">
        <f t="shared" si="11"/>
        <v>10085Direitos Difusos e Coletivos8001278818</v>
      </c>
      <c r="X17" s="7" t="str">
        <f>'2018'!B17&amp;'2018'!C17&amp;'2018'!D17&amp;'2018'!E17&amp;'2018'!F17&amp;'2018'!G17</f>
        <v>10085Direitos Difusos e Coletivos8001278818</v>
      </c>
      <c r="Y17" s="7" t="b">
        <f t="shared" si="12"/>
        <v>1</v>
      </c>
    </row>
    <row r="18" spans="1:26" ht="12.75" customHeight="1" x14ac:dyDescent="0.2">
      <c r="A18" s="3"/>
      <c r="B18" s="60">
        <v>10760</v>
      </c>
      <c r="C18" s="39" t="s">
        <v>13</v>
      </c>
      <c r="D18" s="29">
        <f t="shared" si="5"/>
        <v>484.26395939086296</v>
      </c>
      <c r="E18" s="29">
        <f t="shared" si="6"/>
        <v>7.2639593908629445</v>
      </c>
      <c r="F18" s="29">
        <v>477</v>
      </c>
      <c r="G18" s="30">
        <v>18</v>
      </c>
      <c r="H18" s="3"/>
      <c r="I18" s="91"/>
      <c r="J18" s="89" t="s">
        <v>45</v>
      </c>
      <c r="K18" s="3"/>
      <c r="L18" s="45">
        <f t="shared" si="0"/>
        <v>516.75126903553303</v>
      </c>
      <c r="M18" s="45">
        <f t="shared" si="7"/>
        <v>7.7512690355330278</v>
      </c>
      <c r="N18" s="45">
        <f t="shared" si="8"/>
        <v>509</v>
      </c>
      <c r="O18" s="78">
        <f t="shared" si="1"/>
        <v>18</v>
      </c>
      <c r="P18" s="76">
        <f t="shared" si="2"/>
        <v>6.7085953878406768E-2</v>
      </c>
      <c r="Q18" s="76">
        <f t="shared" si="3"/>
        <v>6.7085953878406768E-2</v>
      </c>
      <c r="R18" s="98">
        <f t="shared" si="9"/>
        <v>1.5000000000000062E-2</v>
      </c>
      <c r="T18" s="7" t="str">
        <f t="shared" si="4"/>
        <v>10760Educação Infantil484,2639593908637,2639593908629447718</v>
      </c>
      <c r="U18" s="7" t="s">
        <v>97</v>
      </c>
      <c r="V18" s="7" t="b">
        <f t="shared" si="10"/>
        <v>1</v>
      </c>
      <c r="W18" s="7" t="str">
        <f t="shared" si="11"/>
        <v>10760Educação Infantil516,7512690355337,7512690355330350918</v>
      </c>
      <c r="X18" s="7" t="str">
        <f>'2018'!B18&amp;'2018'!C18&amp;'2018'!D18&amp;'2018'!E18&amp;'2018'!F18&amp;'2018'!G18</f>
        <v>10760Educação Infantil516,7512690355337,7512690355330350918</v>
      </c>
      <c r="Y18" s="7" t="b">
        <f t="shared" si="12"/>
        <v>1</v>
      </c>
    </row>
    <row r="19" spans="1:26" ht="12.75" customHeight="1" x14ac:dyDescent="0.2">
      <c r="A19" s="3"/>
      <c r="B19" s="60">
        <v>10000</v>
      </c>
      <c r="C19" s="39" t="s">
        <v>24</v>
      </c>
      <c r="D19" s="29">
        <f t="shared" si="5"/>
        <v>1260.9137055837564</v>
      </c>
      <c r="E19" s="29">
        <f t="shared" si="6"/>
        <v>18.913705583756347</v>
      </c>
      <c r="F19" s="29">
        <v>1242</v>
      </c>
      <c r="G19" s="30">
        <v>26</v>
      </c>
      <c r="H19" s="3"/>
      <c r="I19" s="91"/>
      <c r="J19" s="89" t="s">
        <v>45</v>
      </c>
      <c r="K19" s="3"/>
      <c r="L19" s="45">
        <f t="shared" si="0"/>
        <v>1343.1472081218274</v>
      </c>
      <c r="M19" s="45">
        <f t="shared" si="7"/>
        <v>20.147208121827362</v>
      </c>
      <c r="N19" s="45">
        <f t="shared" si="8"/>
        <v>1323</v>
      </c>
      <c r="O19" s="78">
        <f t="shared" si="1"/>
        <v>26</v>
      </c>
      <c r="P19" s="76">
        <f t="shared" si="2"/>
        <v>6.5217391304347672E-2</v>
      </c>
      <c r="Q19" s="76">
        <f t="shared" si="3"/>
        <v>6.5217391304347894E-2</v>
      </c>
      <c r="R19" s="98">
        <f t="shared" si="9"/>
        <v>1.4999999999999963E-2</v>
      </c>
      <c r="T19" s="7" t="str">
        <f t="shared" si="4"/>
        <v>10000Endodontia1260,9137055837618,9137055837563124226</v>
      </c>
      <c r="U19" s="7" t="s">
        <v>98</v>
      </c>
      <c r="V19" s="7" t="b">
        <f t="shared" si="10"/>
        <v>1</v>
      </c>
      <c r="W19" s="7" t="str">
        <f t="shared" si="11"/>
        <v>10000Endodontia1343,1472081218320,1472081218274132326</v>
      </c>
      <c r="X19" s="7" t="str">
        <f>'2018'!B19&amp;'2018'!C19&amp;'2018'!D19&amp;'2018'!E19&amp;'2018'!F19&amp;'2018'!G19</f>
        <v>10000Endodontia1343,1472081218320,1472081218274132326</v>
      </c>
      <c r="Y19" s="7" t="b">
        <f t="shared" si="12"/>
        <v>1</v>
      </c>
    </row>
    <row r="20" spans="1:26" ht="12.75" customHeight="1" x14ac:dyDescent="0.2">
      <c r="A20" s="3"/>
      <c r="B20" s="60">
        <v>10743</v>
      </c>
      <c r="C20" s="27" t="s">
        <v>9</v>
      </c>
      <c r="D20" s="29">
        <f t="shared" si="5"/>
        <v>526.90355329949239</v>
      </c>
      <c r="E20" s="29">
        <f t="shared" si="6"/>
        <v>7.9035532994923852</v>
      </c>
      <c r="F20" s="29">
        <v>519</v>
      </c>
      <c r="G20" s="30">
        <v>18</v>
      </c>
      <c r="H20" s="3"/>
      <c r="I20" s="91"/>
      <c r="J20" s="89" t="s">
        <v>45</v>
      </c>
      <c r="K20" s="3"/>
      <c r="L20" s="45">
        <f t="shared" si="0"/>
        <v>561.42131979695432</v>
      </c>
      <c r="M20" s="45">
        <f t="shared" si="7"/>
        <v>8.4213197969543216</v>
      </c>
      <c r="N20" s="45">
        <f t="shared" si="8"/>
        <v>553</v>
      </c>
      <c r="O20" s="78">
        <f t="shared" si="1"/>
        <v>18</v>
      </c>
      <c r="P20" s="76">
        <f t="shared" si="2"/>
        <v>6.5510597302504747E-2</v>
      </c>
      <c r="Q20" s="76">
        <f t="shared" si="3"/>
        <v>6.5510597302504747E-2</v>
      </c>
      <c r="R20" s="98">
        <f t="shared" si="9"/>
        <v>1.5000000000000012E-2</v>
      </c>
      <c r="T20" s="7" t="str">
        <f t="shared" si="4"/>
        <v>10743Filosofia Contemporânea e História526,9035532994927,9035532994923951918</v>
      </c>
      <c r="U20" s="7" t="s">
        <v>99</v>
      </c>
      <c r="V20" s="7" t="b">
        <f t="shared" si="10"/>
        <v>1</v>
      </c>
      <c r="W20" s="7" t="str">
        <f t="shared" si="11"/>
        <v>10743Filosofia Contemporânea e História561,4213197969548,4213197969543255318</v>
      </c>
      <c r="X20" s="7" t="str">
        <f>'2018'!B20&amp;'2018'!C20&amp;'2018'!D20&amp;'2018'!E20&amp;'2018'!F20&amp;'2018'!G20</f>
        <v>10743Filosofia Contemporânea e História561,4213197969548,4213197969543255318</v>
      </c>
      <c r="Y20" s="7" t="b">
        <f t="shared" si="12"/>
        <v>1</v>
      </c>
    </row>
    <row r="21" spans="1:26" ht="12.75" customHeight="1" x14ac:dyDescent="0.2">
      <c r="A21" s="14"/>
      <c r="B21" s="28">
        <v>10063</v>
      </c>
      <c r="C21" s="38" t="s">
        <v>22</v>
      </c>
      <c r="D21" s="29">
        <f t="shared" si="5"/>
        <v>531.97969543147212</v>
      </c>
      <c r="E21" s="29">
        <f t="shared" si="6"/>
        <v>7.9796954314720816</v>
      </c>
      <c r="F21" s="29">
        <v>524</v>
      </c>
      <c r="G21" s="30">
        <v>18</v>
      </c>
      <c r="H21" s="14"/>
      <c r="I21" s="91"/>
      <c r="J21" s="89" t="s">
        <v>45</v>
      </c>
      <c r="K21" s="14"/>
      <c r="L21" s="45">
        <f t="shared" si="0"/>
        <v>567.51269035532994</v>
      </c>
      <c r="M21" s="45">
        <f t="shared" si="7"/>
        <v>8.5126903553299371</v>
      </c>
      <c r="N21" s="45">
        <f t="shared" si="8"/>
        <v>559</v>
      </c>
      <c r="O21" s="78">
        <f t="shared" si="1"/>
        <v>18</v>
      </c>
      <c r="P21" s="76">
        <f t="shared" si="2"/>
        <v>6.6793893129770909E-2</v>
      </c>
      <c r="Q21" s="76">
        <f t="shared" si="3"/>
        <v>6.6793893129770909E-2</v>
      </c>
      <c r="R21" s="98">
        <f t="shared" si="9"/>
        <v>1.4999999999999979E-2</v>
      </c>
      <c r="T21" s="7" t="str">
        <f t="shared" si="4"/>
        <v>10063Gestão de Eventos531,9796954314727,9796954314720852418</v>
      </c>
      <c r="U21" s="7" t="s">
        <v>100</v>
      </c>
      <c r="V21" s="7" t="b">
        <f t="shared" si="10"/>
        <v>1</v>
      </c>
      <c r="W21" s="7" t="str">
        <f t="shared" si="11"/>
        <v>10063Gestão de Eventos567,512690355338,5126903553299455918</v>
      </c>
      <c r="X21" s="7" t="str">
        <f>'2018'!B21&amp;'2018'!C21&amp;'2018'!D21&amp;'2018'!E21&amp;'2018'!F21&amp;'2018'!G21</f>
        <v>10063Gestão de Eventos567,512690355338,5126903553299455918</v>
      </c>
      <c r="Y21" s="7" t="b">
        <f t="shared" si="12"/>
        <v>1</v>
      </c>
    </row>
    <row r="22" spans="1:26" ht="12.75" customHeight="1" x14ac:dyDescent="0.2">
      <c r="A22" s="14"/>
      <c r="B22" s="60">
        <v>10084</v>
      </c>
      <c r="C22" s="39" t="s">
        <v>26</v>
      </c>
      <c r="D22" s="29">
        <f t="shared" si="5"/>
        <v>679.18781725888323</v>
      </c>
      <c r="E22" s="29">
        <f t="shared" si="6"/>
        <v>10.187817258883248</v>
      </c>
      <c r="F22" s="29">
        <v>669</v>
      </c>
      <c r="G22" s="30">
        <v>18</v>
      </c>
      <c r="H22" s="14"/>
      <c r="I22" s="91"/>
      <c r="J22" s="89" t="s">
        <v>45</v>
      </c>
      <c r="K22" s="14"/>
      <c r="L22" s="45">
        <f t="shared" si="0"/>
        <v>723.85786802030452</v>
      </c>
      <c r="M22" s="45">
        <f t="shared" si="7"/>
        <v>10.857868020304522</v>
      </c>
      <c r="N22" s="45">
        <f t="shared" si="8"/>
        <v>713</v>
      </c>
      <c r="O22" s="78">
        <f t="shared" si="1"/>
        <v>18</v>
      </c>
      <c r="P22" s="76">
        <f t="shared" si="2"/>
        <v>6.5769805680119475E-2</v>
      </c>
      <c r="Q22" s="76">
        <f t="shared" si="3"/>
        <v>6.5769805680119475E-2</v>
      </c>
      <c r="R22" s="98">
        <f t="shared" si="9"/>
        <v>1.4999999999999937E-2</v>
      </c>
      <c r="T22" s="7" t="str">
        <f t="shared" si="4"/>
        <v>10084Gestão de Mídias Digitais679,18781725888310,187817258883266918</v>
      </c>
      <c r="U22" s="7" t="s">
        <v>101</v>
      </c>
      <c r="V22" s="7" t="b">
        <f t="shared" si="10"/>
        <v>1</v>
      </c>
      <c r="W22" s="7" t="str">
        <f t="shared" si="11"/>
        <v>10084Gestão de Mídias Digitais723,85786802030510,857868020304571318</v>
      </c>
      <c r="X22" s="7" t="str">
        <f>'2018'!B22&amp;'2018'!C22&amp;'2018'!D22&amp;'2018'!E22&amp;'2018'!F22&amp;'2018'!G22</f>
        <v>10084Gestão de Mídias Digitais723,85786802030510,857868020304571318</v>
      </c>
      <c r="Y22" s="7" t="b">
        <f t="shared" si="12"/>
        <v>1</v>
      </c>
    </row>
    <row r="23" spans="1:26" ht="12.75" customHeight="1" x14ac:dyDescent="0.2">
      <c r="A23" s="14"/>
      <c r="B23" s="28">
        <v>10282</v>
      </c>
      <c r="C23" s="38" t="s">
        <v>42</v>
      </c>
      <c r="D23" s="29">
        <f t="shared" si="5"/>
        <v>880.20304568527922</v>
      </c>
      <c r="E23" s="29">
        <f t="shared" si="6"/>
        <v>13.203045685279188</v>
      </c>
      <c r="F23" s="29">
        <v>867</v>
      </c>
      <c r="G23" s="30">
        <v>18</v>
      </c>
      <c r="H23" s="14"/>
      <c r="I23" s="91"/>
      <c r="J23" s="89" t="s">
        <v>45</v>
      </c>
      <c r="K23" s="14"/>
      <c r="L23" s="45">
        <f t="shared" si="0"/>
        <v>938.07106598984774</v>
      </c>
      <c r="M23" s="45">
        <f t="shared" si="7"/>
        <v>14.071065989847739</v>
      </c>
      <c r="N23" s="45">
        <f t="shared" si="8"/>
        <v>924</v>
      </c>
      <c r="O23" s="78">
        <f t="shared" si="1"/>
        <v>18</v>
      </c>
      <c r="P23" s="76">
        <f t="shared" si="2"/>
        <v>6.5743944636678098E-2</v>
      </c>
      <c r="Q23" s="76">
        <f t="shared" si="3"/>
        <v>6.5743944636678098E-2</v>
      </c>
      <c r="R23" s="98">
        <f t="shared" si="9"/>
        <v>1.5000000000000024E-2</v>
      </c>
      <c r="T23" s="7" t="str">
        <f t="shared" si="4"/>
        <v>10282Gestão Empresarial880,20304568527913,203045685279286718</v>
      </c>
      <c r="U23" s="7" t="s">
        <v>102</v>
      </c>
      <c r="V23" s="7" t="b">
        <f t="shared" si="10"/>
        <v>1</v>
      </c>
      <c r="W23" s="7" t="str">
        <f t="shared" si="11"/>
        <v>10282Gestão Empresarial938,07106598984814,071065989847792418</v>
      </c>
      <c r="X23" s="7" t="str">
        <f>'2018'!B23&amp;'2018'!C23&amp;'2018'!D23&amp;'2018'!E23&amp;'2018'!F23&amp;'2018'!G23</f>
        <v>10282Gestão Empresarial938,07106598984814,071065989847792418</v>
      </c>
      <c r="Y23" s="7" t="b">
        <f t="shared" si="12"/>
        <v>1</v>
      </c>
    </row>
    <row r="24" spans="1:26" ht="12.75" customHeight="1" x14ac:dyDescent="0.2">
      <c r="A24" s="14"/>
      <c r="B24" s="60">
        <v>10774</v>
      </c>
      <c r="C24" s="39" t="s">
        <v>43</v>
      </c>
      <c r="D24" s="29">
        <f t="shared" si="5"/>
        <v>692.38578680203045</v>
      </c>
      <c r="E24" s="29">
        <f t="shared" si="6"/>
        <v>10.385786802030456</v>
      </c>
      <c r="F24" s="29">
        <v>682</v>
      </c>
      <c r="G24" s="30">
        <v>18</v>
      </c>
      <c r="H24" s="14"/>
      <c r="I24" s="91"/>
      <c r="J24" s="89" t="s">
        <v>45</v>
      </c>
      <c r="K24" s="14"/>
      <c r="L24" s="45">
        <f t="shared" si="0"/>
        <v>738.07106598984774</v>
      </c>
      <c r="M24" s="45">
        <f t="shared" si="7"/>
        <v>11.071065989847739</v>
      </c>
      <c r="N24" s="45">
        <f t="shared" si="8"/>
        <v>727</v>
      </c>
      <c r="O24" s="78">
        <f t="shared" si="1"/>
        <v>18</v>
      </c>
      <c r="P24" s="76">
        <f t="shared" si="2"/>
        <v>6.5982404692082053E-2</v>
      </c>
      <c r="Q24" s="76">
        <f t="shared" si="3"/>
        <v>6.5982404692082053E-2</v>
      </c>
      <c r="R24" s="98">
        <f t="shared" si="9"/>
        <v>1.5000000000000031E-2</v>
      </c>
      <c r="T24" s="7" t="str">
        <f t="shared" si="4"/>
        <v>10774Gestão Estratégica de Pessoas e Psicologia Organizacional692,3857868020310,385786802030568218</v>
      </c>
      <c r="U24" s="7" t="s">
        <v>103</v>
      </c>
      <c r="V24" s="7" t="b">
        <f t="shared" si="10"/>
        <v>1</v>
      </c>
      <c r="W24" s="7" t="str">
        <f t="shared" si="11"/>
        <v>10774Gestão Estratégica de Pessoas e Psicologia Organizacional738,07106598984811,071065989847772718</v>
      </c>
      <c r="X24" s="7" t="str">
        <f>'2018'!B24&amp;'2018'!C24&amp;'2018'!D24&amp;'2018'!E24&amp;'2018'!F24&amp;'2018'!G24</f>
        <v>10774Gestão Estratégica de Pessoas e Psicologia Organizacional738,07106598984811,071065989847772718</v>
      </c>
      <c r="Y24" s="7" t="b">
        <f t="shared" si="12"/>
        <v>1</v>
      </c>
    </row>
    <row r="25" spans="1:26" ht="12.75" customHeight="1" x14ac:dyDescent="0.2">
      <c r="A25" s="14"/>
      <c r="B25" s="61">
        <v>10088</v>
      </c>
      <c r="C25" s="36" t="s">
        <v>35</v>
      </c>
      <c r="D25" s="29">
        <f t="shared" si="5"/>
        <v>730</v>
      </c>
      <c r="E25" s="29">
        <f t="shared" si="6"/>
        <v>10.95</v>
      </c>
      <c r="F25" s="29">
        <v>719.05</v>
      </c>
      <c r="G25" s="30">
        <v>18</v>
      </c>
      <c r="H25" s="14"/>
      <c r="I25" s="91"/>
      <c r="J25" s="89" t="s">
        <v>45</v>
      </c>
      <c r="K25" s="14"/>
      <c r="L25" s="45">
        <f t="shared" si="0"/>
        <v>777.6649746192893</v>
      </c>
      <c r="M25" s="45">
        <f t="shared" si="7"/>
        <v>11.664974619289296</v>
      </c>
      <c r="N25" s="45">
        <f t="shared" si="8"/>
        <v>766</v>
      </c>
      <c r="O25" s="78">
        <f t="shared" si="1"/>
        <v>18</v>
      </c>
      <c r="P25" s="76">
        <f t="shared" si="2"/>
        <v>6.529448577984831E-2</v>
      </c>
      <c r="Q25" s="76">
        <f t="shared" si="3"/>
        <v>6.5294485779848532E-2</v>
      </c>
      <c r="R25" s="98">
        <f t="shared" si="9"/>
        <v>1.4999999999999944E-2</v>
      </c>
      <c r="T25" s="7" t="str">
        <f t="shared" si="4"/>
        <v>10088Gestão Inteligente: Liderança, Coaching &amp; Inovação73010,95719,0518</v>
      </c>
      <c r="U25" s="7" t="s">
        <v>104</v>
      </c>
      <c r="V25" s="7" t="b">
        <f t="shared" si="10"/>
        <v>1</v>
      </c>
      <c r="W25" s="7" t="str">
        <f t="shared" si="11"/>
        <v>10088Gestão Inteligente: Liderança, Coaching &amp; Inovação777,66497461928911,664974619289376618</v>
      </c>
      <c r="X25" s="7" t="str">
        <f>'2018'!B25&amp;'2018'!C25&amp;'2018'!D25&amp;'2018'!E25&amp;'2018'!F25&amp;'2018'!G25</f>
        <v>10088Gestão Inteligente: Liderança, Coaching &amp; Inovação777,66497461928911,664974619289376618</v>
      </c>
      <c r="Y25" s="7" t="b">
        <f t="shared" si="12"/>
        <v>1</v>
      </c>
    </row>
    <row r="26" spans="1:26" ht="12.75" customHeight="1" x14ac:dyDescent="0.2">
      <c r="A26" s="14"/>
      <c r="B26" s="63">
        <v>10060</v>
      </c>
      <c r="C26" s="39" t="s">
        <v>17</v>
      </c>
      <c r="D26" s="29">
        <f t="shared" si="5"/>
        <v>485.2791878172589</v>
      </c>
      <c r="E26" s="29">
        <f t="shared" si="6"/>
        <v>7.2791878172588831</v>
      </c>
      <c r="F26" s="29">
        <v>478</v>
      </c>
      <c r="G26" s="30">
        <v>18</v>
      </c>
      <c r="H26" s="14"/>
      <c r="I26" s="91"/>
      <c r="J26" s="89" t="s">
        <v>45</v>
      </c>
      <c r="K26" s="14"/>
      <c r="L26" s="45">
        <f t="shared" si="0"/>
        <v>517.76649746192891</v>
      </c>
      <c r="M26" s="45">
        <f t="shared" si="7"/>
        <v>7.7664974619289069</v>
      </c>
      <c r="N26" s="45">
        <f t="shared" si="8"/>
        <v>510</v>
      </c>
      <c r="O26" s="78">
        <f t="shared" si="1"/>
        <v>18</v>
      </c>
      <c r="P26" s="76">
        <f t="shared" si="2"/>
        <v>6.6945606694560622E-2</v>
      </c>
      <c r="Q26" s="76">
        <f t="shared" si="3"/>
        <v>6.6945606694560622E-2</v>
      </c>
      <c r="R26" s="98">
        <f t="shared" si="9"/>
        <v>1.4999999999999949E-2</v>
      </c>
      <c r="T26" s="7" t="str">
        <f t="shared" si="4"/>
        <v>10060Língua Inglesa485,2791878172597,2791878172588847818</v>
      </c>
      <c r="U26" s="7" t="s">
        <v>105</v>
      </c>
      <c r="V26" s="7" t="b">
        <f t="shared" si="10"/>
        <v>1</v>
      </c>
      <c r="W26" s="7" t="str">
        <f t="shared" si="11"/>
        <v>10060Língua Inglesa517,7664974619297,7664974619289151018</v>
      </c>
      <c r="X26" s="7" t="str">
        <f>'2018'!B26&amp;'2018'!C26&amp;'2018'!D26&amp;'2018'!E26&amp;'2018'!F26&amp;'2018'!G26</f>
        <v>10060Língua Inglesa472,0812182741127,0812182741116846518</v>
      </c>
      <c r="Y26" s="7" t="b">
        <f t="shared" si="12"/>
        <v>0</v>
      </c>
      <c r="Z26" s="7" t="s">
        <v>60</v>
      </c>
    </row>
    <row r="27" spans="1:26" ht="12.75" customHeight="1" x14ac:dyDescent="0.2">
      <c r="A27" s="14"/>
      <c r="B27" s="61">
        <v>10079</v>
      </c>
      <c r="C27" s="36" t="s">
        <v>41</v>
      </c>
      <c r="D27" s="29">
        <f t="shared" si="5"/>
        <v>771.57360406091368</v>
      </c>
      <c r="E27" s="29">
        <f t="shared" si="6"/>
        <v>11.573604060913706</v>
      </c>
      <c r="F27" s="29">
        <v>760</v>
      </c>
      <c r="G27" s="30">
        <v>18</v>
      </c>
      <c r="H27" s="14"/>
      <c r="I27" s="91"/>
      <c r="J27" s="89" t="s">
        <v>45</v>
      </c>
      <c r="K27" s="14"/>
      <c r="L27" s="45">
        <f t="shared" si="0"/>
        <v>822.3350253807107</v>
      </c>
      <c r="M27" s="45">
        <f t="shared" si="7"/>
        <v>12.335025380710704</v>
      </c>
      <c r="N27" s="45">
        <f t="shared" si="8"/>
        <v>810</v>
      </c>
      <c r="O27" s="78">
        <f t="shared" si="1"/>
        <v>18</v>
      </c>
      <c r="P27" s="76">
        <f t="shared" si="2"/>
        <v>6.578947368421062E-2</v>
      </c>
      <c r="Q27" s="76">
        <f t="shared" si="3"/>
        <v>6.578947368421062E-2</v>
      </c>
      <c r="R27" s="98">
        <f t="shared" si="9"/>
        <v>1.5000000000000053E-2</v>
      </c>
      <c r="T27" s="7" t="str">
        <f t="shared" si="4"/>
        <v>10079Logística Empresarial e Supply Chain771,57360406091411,573604060913776018</v>
      </c>
      <c r="U27" s="7" t="s">
        <v>106</v>
      </c>
      <c r="V27" s="7" t="b">
        <f t="shared" si="10"/>
        <v>1</v>
      </c>
      <c r="W27" s="7" t="str">
        <f t="shared" si="11"/>
        <v>10079Logística Empresarial e Supply Chain822,33502538071112,335025380710781018</v>
      </c>
      <c r="X27" s="7" t="str">
        <f>'2018'!B27&amp;'2018'!C27&amp;'2018'!D27&amp;'2018'!E27&amp;'2018'!F27&amp;'2018'!G27</f>
        <v>10079Logística Empresarial e Supply Chain822,33502538071112,335025380710781018</v>
      </c>
      <c r="Y27" s="7" t="b">
        <f t="shared" si="12"/>
        <v>1</v>
      </c>
    </row>
    <row r="28" spans="1:26" ht="12.75" customHeight="1" x14ac:dyDescent="0.2">
      <c r="A28" s="14"/>
      <c r="B28" s="61">
        <v>10005</v>
      </c>
      <c r="C28" s="36" t="s">
        <v>11</v>
      </c>
      <c r="D28" s="29">
        <f t="shared" si="5"/>
        <v>1427.4111675126903</v>
      </c>
      <c r="E28" s="29">
        <f t="shared" si="6"/>
        <v>21.411167512690355</v>
      </c>
      <c r="F28" s="29">
        <v>1406</v>
      </c>
      <c r="G28" s="30">
        <v>36</v>
      </c>
      <c r="H28" s="14"/>
      <c r="I28" s="91"/>
      <c r="J28" s="89" t="s">
        <v>45</v>
      </c>
      <c r="K28" s="14"/>
      <c r="L28" s="45">
        <f t="shared" si="0"/>
        <v>1520.8121827411169</v>
      </c>
      <c r="M28" s="45">
        <f t="shared" si="7"/>
        <v>22.812182741116885</v>
      </c>
      <c r="N28" s="45">
        <f t="shared" si="8"/>
        <v>1498</v>
      </c>
      <c r="O28" s="78">
        <f t="shared" si="1"/>
        <v>36</v>
      </c>
      <c r="P28" s="76">
        <f t="shared" si="2"/>
        <v>6.5433854907539279E-2</v>
      </c>
      <c r="Q28" s="76">
        <f t="shared" si="3"/>
        <v>6.5433854907539057E-2</v>
      </c>
      <c r="R28" s="98">
        <f t="shared" si="9"/>
        <v>1.5000000000000086E-2</v>
      </c>
      <c r="T28" s="7" t="str">
        <f t="shared" si="4"/>
        <v>10005Ortodontia1427,4111675126921,4111675126904140636</v>
      </c>
      <c r="U28" s="7" t="s">
        <v>107</v>
      </c>
      <c r="V28" s="7" t="b">
        <f t="shared" si="10"/>
        <v>1</v>
      </c>
      <c r="W28" s="7" t="str">
        <f t="shared" si="11"/>
        <v>10005Ortodontia1520,8121827411222,8121827411169149836</v>
      </c>
      <c r="X28" s="7" t="str">
        <f>'2018'!B28&amp;'2018'!C28&amp;'2018'!D28&amp;'2018'!E28&amp;'2018'!F28&amp;'2018'!G28</f>
        <v>10005Ortodontia1520,8121827411222,8121827411169149836</v>
      </c>
      <c r="Y28" s="7" t="b">
        <f t="shared" si="12"/>
        <v>1</v>
      </c>
    </row>
    <row r="29" spans="1:26" ht="12.75" customHeight="1" x14ac:dyDescent="0.2">
      <c r="A29" s="14"/>
      <c r="B29" s="61">
        <v>10663</v>
      </c>
      <c r="C29" s="36" t="s">
        <v>12</v>
      </c>
      <c r="D29" s="29">
        <f t="shared" si="5"/>
        <v>654.82233502538077</v>
      </c>
      <c r="E29" s="29">
        <f t="shared" si="6"/>
        <v>9.8223350253807116</v>
      </c>
      <c r="F29" s="29">
        <v>645</v>
      </c>
      <c r="G29" s="30">
        <v>19</v>
      </c>
      <c r="H29" s="14"/>
      <c r="I29" s="91"/>
      <c r="J29" s="89" t="s">
        <v>45</v>
      </c>
      <c r="K29" s="14"/>
      <c r="L29" s="45">
        <f t="shared" si="0"/>
        <v>697.46192893401019</v>
      </c>
      <c r="M29" s="45">
        <f t="shared" si="7"/>
        <v>10.461928934010189</v>
      </c>
      <c r="N29" s="45">
        <f t="shared" si="8"/>
        <v>687</v>
      </c>
      <c r="O29" s="78">
        <f t="shared" si="1"/>
        <v>19</v>
      </c>
      <c r="P29" s="76">
        <f t="shared" si="2"/>
        <v>6.5116279069767469E-2</v>
      </c>
      <c r="Q29" s="76">
        <f t="shared" si="3"/>
        <v>6.5116279069767469E-2</v>
      </c>
      <c r="R29" s="98">
        <f t="shared" si="9"/>
        <v>1.5000000000000051E-2</v>
      </c>
      <c r="T29" s="7" t="str">
        <f t="shared" si="4"/>
        <v>10663Psicopedagogia Clínica e Institucional654,8223350253819,8223350253807164519</v>
      </c>
      <c r="U29" s="7" t="s">
        <v>108</v>
      </c>
      <c r="V29" s="7" t="b">
        <f t="shared" si="10"/>
        <v>1</v>
      </c>
      <c r="W29" s="7" t="str">
        <f t="shared" si="11"/>
        <v>10663Psicopedagogia Clínica e Institucional697,4619289340110,461928934010268719</v>
      </c>
      <c r="X29" s="7" t="str">
        <f>'2018'!B29&amp;'2018'!C29&amp;'2018'!D29&amp;'2018'!E29&amp;'2018'!F29&amp;'2018'!G29</f>
        <v>10663Psicopedagogia Clínica e Institucional697,4619289340110,461928934010268719</v>
      </c>
      <c r="Y29" s="7" t="b">
        <f t="shared" si="12"/>
        <v>1</v>
      </c>
    </row>
    <row r="30" spans="1:26" ht="12.75" customHeight="1" x14ac:dyDescent="0.2">
      <c r="A30" s="14"/>
      <c r="B30" s="61">
        <v>10116</v>
      </c>
      <c r="C30" s="36" t="s">
        <v>44</v>
      </c>
      <c r="D30" s="29">
        <f t="shared" ref="D30" si="13">F30/(1-$G$4)</f>
        <v>937.05583756345175</v>
      </c>
      <c r="E30" s="29">
        <f t="shared" ref="E30" si="14">D30*$G$4</f>
        <v>14.055837563451776</v>
      </c>
      <c r="F30" s="29">
        <v>923</v>
      </c>
      <c r="G30" s="30">
        <v>18</v>
      </c>
      <c r="H30" s="14"/>
      <c r="I30" s="91"/>
      <c r="J30" s="89" t="s">
        <v>45</v>
      </c>
      <c r="K30" s="14"/>
      <c r="L30" s="45">
        <f t="shared" si="0"/>
        <v>997.96954314720813</v>
      </c>
      <c r="M30" s="45">
        <f t="shared" si="7"/>
        <v>14.969543147208128</v>
      </c>
      <c r="N30" s="45">
        <f t="shared" si="8"/>
        <v>983</v>
      </c>
      <c r="O30" s="78">
        <v>18</v>
      </c>
      <c r="P30" s="76">
        <f t="shared" ref="P30" si="15">L30/D30-1</f>
        <v>6.5005417118093156E-2</v>
      </c>
      <c r="Q30" s="76">
        <f t="shared" ref="Q30" si="16">N30/F30-1</f>
        <v>6.5005417118093156E-2</v>
      </c>
      <c r="R30" s="98">
        <f t="shared" si="9"/>
        <v>1.5000000000000006E-2</v>
      </c>
      <c r="T30" s="7" t="str">
        <f t="shared" ref="T30" si="17">B30&amp;C30&amp;D30&amp;E30&amp;F30&amp;G30</f>
        <v>10116Relações Trabalhistas e Gestão do Passivo937,05583756345214,055837563451892318</v>
      </c>
      <c r="U30" s="7" t="s">
        <v>109</v>
      </c>
      <c r="V30" s="7" t="b">
        <f t="shared" ref="V30" si="18">T30=U30</f>
        <v>1</v>
      </c>
      <c r="W30" s="7" t="str">
        <f t="shared" si="11"/>
        <v>10116Relações Trabalhistas e Gestão do Passivo997,96954314720814,969543147208198318</v>
      </c>
      <c r="X30" s="7" t="str">
        <f>'2018'!B30&amp;'2018'!C30&amp;'2018'!D30&amp;'2018'!E30&amp;'2018'!F30&amp;'2018'!G30</f>
        <v>10116Relações Trabalhistas e Gestão do Passivo649,759,74625000000003640,0037518</v>
      </c>
      <c r="Y30" s="7" t="b">
        <f t="shared" si="12"/>
        <v>0</v>
      </c>
      <c r="Z30" s="7" t="s">
        <v>60</v>
      </c>
    </row>
    <row r="31" spans="1:26" x14ac:dyDescent="0.2">
      <c r="A31" s="14"/>
      <c r="B31" s="74"/>
      <c r="C31" s="56"/>
      <c r="D31" s="75"/>
      <c r="E31" s="75"/>
      <c r="F31" s="75"/>
      <c r="G31" s="58"/>
      <c r="H31" s="14"/>
      <c r="I31" s="58"/>
      <c r="J31" s="58"/>
      <c r="K31" s="14"/>
      <c r="L31" s="46"/>
      <c r="M31" s="46"/>
      <c r="N31" s="46"/>
      <c r="O31" s="77"/>
      <c r="P31" s="76"/>
      <c r="Q31" s="53" t="str">
        <f>B31&amp;C31&amp;D31&amp;E31&amp;F31&amp;G31</f>
        <v/>
      </c>
      <c r="R31" s="53"/>
    </row>
    <row r="32" spans="1:26" x14ac:dyDescent="0.2">
      <c r="A32" s="14"/>
      <c r="B32" s="74"/>
      <c r="C32" s="56"/>
      <c r="D32" s="75"/>
      <c r="E32" s="75"/>
      <c r="F32" s="75"/>
      <c r="G32" s="58"/>
      <c r="H32" s="14"/>
      <c r="I32" s="58"/>
      <c r="J32" s="58"/>
      <c r="K32" s="14"/>
      <c r="L32" s="46"/>
      <c r="M32" s="46"/>
      <c r="N32" s="46"/>
      <c r="P32" s="53"/>
      <c r="Q32" s="53"/>
      <c r="R32" s="53"/>
    </row>
    <row r="33" spans="1:18" x14ac:dyDescent="0.2">
      <c r="A33" s="14"/>
      <c r="B33" s="74"/>
      <c r="C33" s="56"/>
      <c r="D33" s="75"/>
      <c r="E33" s="75"/>
      <c r="F33" s="75"/>
      <c r="G33" s="58"/>
      <c r="H33" s="14"/>
      <c r="I33" s="58"/>
      <c r="J33" s="58"/>
      <c r="K33" s="14"/>
      <c r="L33" s="46"/>
      <c r="M33" s="46"/>
      <c r="N33" s="46"/>
      <c r="P33" s="53"/>
      <c r="Q33" s="53"/>
      <c r="R33" s="53"/>
    </row>
    <row r="34" spans="1:18" x14ac:dyDescent="0.2">
      <c r="A34" s="14"/>
      <c r="B34" s="17"/>
      <c r="C34" s="19"/>
      <c r="D34" s="18"/>
      <c r="E34" s="14"/>
      <c r="F34" s="18"/>
      <c r="G34" s="20"/>
      <c r="H34" s="14"/>
      <c r="I34" s="20"/>
      <c r="J34" s="20"/>
      <c r="K34" s="14"/>
      <c r="L34" s="46"/>
      <c r="M34" s="46"/>
      <c r="N34" s="46"/>
      <c r="Q34" s="53"/>
    </row>
    <row r="35" spans="1:18" x14ac:dyDescent="0.2">
      <c r="A35" s="14"/>
      <c r="B35" s="122"/>
      <c r="C35" s="122"/>
      <c r="D35" s="18"/>
      <c r="E35" s="14"/>
      <c r="F35" s="18"/>
      <c r="G35" s="20"/>
      <c r="H35" s="14"/>
      <c r="I35" s="20"/>
      <c r="J35" s="20"/>
      <c r="K35" s="14"/>
      <c r="L35" s="47"/>
      <c r="M35" s="48"/>
      <c r="N35" s="48"/>
    </row>
    <row r="36" spans="1:18" ht="12.75" customHeight="1" x14ac:dyDescent="0.2">
      <c r="A36" s="14"/>
      <c r="B36" s="123" t="s">
        <v>8</v>
      </c>
      <c r="C36" s="123"/>
      <c r="D36" s="123"/>
      <c r="E36" s="123"/>
      <c r="F36" s="123"/>
      <c r="G36" s="123"/>
      <c r="H36" s="14"/>
      <c r="I36" s="82"/>
      <c r="J36" s="82"/>
      <c r="K36" s="14"/>
      <c r="L36" s="23"/>
    </row>
    <row r="37" spans="1:18" ht="14.25" customHeight="1" x14ac:dyDescent="0.2">
      <c r="A37" s="21"/>
      <c r="B37" s="116" t="s">
        <v>7</v>
      </c>
      <c r="C37" s="116"/>
      <c r="D37" s="116"/>
      <c r="E37" s="116"/>
      <c r="F37" s="116"/>
      <c r="G37" s="116"/>
      <c r="H37" s="21"/>
      <c r="I37" s="80"/>
      <c r="J37" s="80"/>
      <c r="K37" s="21"/>
      <c r="L37" s="23"/>
    </row>
    <row r="38" spans="1:18" ht="27" customHeight="1" x14ac:dyDescent="0.2">
      <c r="A38" s="22"/>
      <c r="B38" s="117" t="s">
        <v>34</v>
      </c>
      <c r="C38" s="117"/>
      <c r="D38" s="117"/>
      <c r="E38" s="117"/>
      <c r="F38" s="117"/>
      <c r="G38" s="3"/>
      <c r="H38" s="22"/>
      <c r="I38" s="3"/>
      <c r="J38" s="3"/>
      <c r="K38" s="22"/>
      <c r="L38" s="23"/>
    </row>
    <row r="39" spans="1:18" ht="46.9" customHeight="1" x14ac:dyDescent="0.2">
      <c r="A39" s="22"/>
      <c r="B39" s="35"/>
      <c r="C39" s="35"/>
      <c r="D39" s="35"/>
      <c r="E39" s="35"/>
      <c r="F39" s="35"/>
      <c r="G39" s="3"/>
      <c r="H39" s="22"/>
      <c r="I39" s="3"/>
      <c r="J39" s="3"/>
      <c r="K39" s="22"/>
      <c r="L39" s="23"/>
    </row>
    <row r="40" spans="1:18" ht="15.75" customHeight="1" x14ac:dyDescent="0.25">
      <c r="A40" s="24"/>
      <c r="B40" s="118" t="s">
        <v>33</v>
      </c>
      <c r="C40" s="118"/>
      <c r="D40" s="118"/>
      <c r="E40" s="118"/>
      <c r="F40" s="118"/>
      <c r="G40" s="118"/>
      <c r="H40" s="24"/>
      <c r="I40" s="83"/>
      <c r="J40" s="83"/>
      <c r="K40" s="24"/>
      <c r="L40" s="23"/>
    </row>
    <row r="41" spans="1:18" ht="15.75" customHeight="1" x14ac:dyDescent="0.2">
      <c r="A41" s="24"/>
      <c r="B41" s="119" t="s">
        <v>14</v>
      </c>
      <c r="C41" s="119"/>
      <c r="D41" s="119"/>
      <c r="E41" s="119"/>
      <c r="F41" s="119"/>
      <c r="G41" s="119"/>
      <c r="H41" s="24"/>
      <c r="I41" s="84"/>
      <c r="J41" s="84"/>
      <c r="K41" s="24"/>
      <c r="L41" s="23"/>
    </row>
    <row r="42" spans="1:18" x14ac:dyDescent="0.2">
      <c r="A42" s="25"/>
      <c r="B42" s="26"/>
      <c r="C42" s="25"/>
      <c r="D42" s="25"/>
      <c r="E42" s="25"/>
      <c r="F42" s="25"/>
      <c r="G42" s="25"/>
      <c r="H42" s="25"/>
      <c r="I42" s="25"/>
      <c r="J42" s="25"/>
      <c r="K42" s="25"/>
      <c r="L42" s="23"/>
    </row>
    <row r="43" spans="1:18" x14ac:dyDescent="0.2">
      <c r="A43" s="25"/>
      <c r="B43" s="26"/>
      <c r="C43" s="25"/>
      <c r="D43" s="25"/>
      <c r="E43" s="25"/>
      <c r="F43" s="25"/>
      <c r="G43" s="25"/>
      <c r="H43" s="25"/>
      <c r="I43" s="25"/>
      <c r="J43" s="25"/>
      <c r="K43" s="25"/>
      <c r="L43" s="23"/>
    </row>
    <row r="44" spans="1:18" x14ac:dyDescent="0.2">
      <c r="A44" s="25"/>
      <c r="B44" s="26"/>
      <c r="C44" s="25"/>
      <c r="D44" s="25"/>
      <c r="E44" s="25"/>
      <c r="F44" s="25"/>
      <c r="G44" s="25"/>
      <c r="H44" s="25"/>
      <c r="I44" s="25"/>
      <c r="J44" s="25"/>
      <c r="K44" s="25"/>
      <c r="L44" s="23"/>
    </row>
    <row r="45" spans="1:18" x14ac:dyDescent="0.2">
      <c r="A45" s="25"/>
      <c r="B45" s="26"/>
      <c r="C45" s="25"/>
      <c r="D45" s="25"/>
      <c r="E45" s="25"/>
      <c r="F45" s="25"/>
      <c r="G45" s="25"/>
      <c r="H45" s="25"/>
      <c r="I45" s="25"/>
      <c r="J45" s="25"/>
      <c r="K45" s="25"/>
      <c r="L45" s="23"/>
    </row>
    <row r="46" spans="1:18" x14ac:dyDescent="0.2">
      <c r="A46" s="25"/>
      <c r="B46" s="26"/>
      <c r="C46" s="25"/>
      <c r="D46" s="25"/>
      <c r="E46" s="25"/>
      <c r="F46" s="25"/>
      <c r="G46" s="25"/>
      <c r="H46" s="25"/>
      <c r="I46" s="25"/>
      <c r="J46" s="25"/>
      <c r="K46" s="25"/>
      <c r="L46" s="23"/>
    </row>
  </sheetData>
  <mergeCells count="10">
    <mergeCell ref="B38:F38"/>
    <mergeCell ref="B40:G40"/>
    <mergeCell ref="B41:G41"/>
    <mergeCell ref="B2:G2"/>
    <mergeCell ref="L2:M2"/>
    <mergeCell ref="L4:M4"/>
    <mergeCell ref="B35:C35"/>
    <mergeCell ref="B36:G36"/>
    <mergeCell ref="B37:G37"/>
    <mergeCell ref="B4:D4"/>
  </mergeCells>
  <printOptions horizontalCentered="1"/>
  <pageMargins left="0.19685039370078741" right="0.19685039370078741" top="1.3779527559055118" bottom="0.39370078740157483" header="0.39370078740157483" footer="0"/>
  <pageSetup paperSize="9" scale="84" orientation="portrait" horizontalDpi="1200" verticalDpi="1200" r:id="rId1"/>
  <headerFooter alignWithMargins="0">
    <oddHeader>&amp;R&amp;"Arial,Negrito"&amp;18Anexo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B1:J5"/>
  <sheetViews>
    <sheetView showGridLines="0" workbookViewId="0">
      <selection activeCell="K7" sqref="K7"/>
    </sheetView>
  </sheetViews>
  <sheetFormatPr defaultRowHeight="12.75" x14ac:dyDescent="0.2"/>
  <cols>
    <col min="2" max="2" width="8.85546875" customWidth="1"/>
    <col min="3" max="3" width="13.140625" customWidth="1"/>
    <col min="4" max="4" width="10.28515625" customWidth="1"/>
    <col min="5" max="7" width="12" style="65" customWidth="1"/>
    <col min="8" max="8" width="11" bestFit="1" customWidth="1"/>
  </cols>
  <sheetData>
    <row r="1" spans="2:10" ht="19.899999999999999" customHeight="1" x14ac:dyDescent="0.2">
      <c r="B1" s="66" t="s">
        <v>36</v>
      </c>
    </row>
    <row r="3" spans="2:10" s="66" customFormat="1" ht="30" x14ac:dyDescent="0.2">
      <c r="B3" s="67" t="s">
        <v>28</v>
      </c>
      <c r="C3" s="68" t="s">
        <v>29</v>
      </c>
      <c r="D3" s="68" t="s">
        <v>37</v>
      </c>
      <c r="E3" s="69" t="s">
        <v>38</v>
      </c>
      <c r="F3" s="69" t="s">
        <v>39</v>
      </c>
      <c r="G3" s="69" t="s">
        <v>40</v>
      </c>
      <c r="H3" s="69" t="s">
        <v>55</v>
      </c>
    </row>
    <row r="4" spans="2:10" ht="15" x14ac:dyDescent="0.2">
      <c r="B4" s="70">
        <v>1</v>
      </c>
      <c r="C4" s="71">
        <v>20</v>
      </c>
      <c r="D4" s="71">
        <v>6</v>
      </c>
      <c r="E4" s="72">
        <v>800</v>
      </c>
      <c r="F4" s="72">
        <v>868</v>
      </c>
      <c r="G4" s="72">
        <v>928</v>
      </c>
      <c r="H4" s="72">
        <f>ROUNDDOWN(G4*(1+'Cálc. Reaj. 2018 - Mensal. 2017'!$N$4),0)</f>
        <v>988</v>
      </c>
      <c r="J4" s="99"/>
    </row>
    <row r="5" spans="2:10" ht="15" x14ac:dyDescent="0.2">
      <c r="B5" s="70">
        <v>2</v>
      </c>
      <c r="C5" s="71">
        <v>10</v>
      </c>
      <c r="D5" s="71">
        <v>12</v>
      </c>
      <c r="E5" s="72">
        <v>400</v>
      </c>
      <c r="F5" s="72">
        <v>434</v>
      </c>
      <c r="G5" s="72">
        <v>464</v>
      </c>
      <c r="H5" s="72">
        <f>ROUNDDOWN(G5*(1+'Cálc. Reaj. 2018 - Mensal. 2017'!$N$4),0)</f>
        <v>494</v>
      </c>
      <c r="J5" s="9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2018</vt:lpstr>
      <vt:lpstr>Ajuste do nome</vt:lpstr>
      <vt:lpstr>Cálc. Reaj. 2018 - Mensal. 2017</vt:lpstr>
      <vt:lpstr>Aprimoramento</vt:lpstr>
      <vt:lpstr>'2018'!Area_de_impressao</vt:lpstr>
      <vt:lpstr>'Cálc. Reaj. 2018 - Mensal. 2017'!Area_de_impressao</vt:lpstr>
    </vt:vector>
  </TitlesOfParts>
  <Company>Instituto Metodista de Ensino Superior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Lato Sensu - Presencial - 1º Semestre</dc:title>
  <dc:subject>Edital de Mensalidades 2009</dc:subject>
  <dc:creator>Peter Zoccoler Papst</dc:creator>
  <cp:lastModifiedBy>Zaiane</cp:lastModifiedBy>
  <cp:lastPrinted>2015-10-26T18:10:48Z</cp:lastPrinted>
  <dcterms:created xsi:type="dcterms:W3CDTF">2007-06-26T18:08:14Z</dcterms:created>
  <dcterms:modified xsi:type="dcterms:W3CDTF">2018-05-18T16:57:15Z</dcterms:modified>
</cp:coreProperties>
</file>